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nicol\Documents\nieuwe website\monitoring\Normkosten\"/>
    </mc:Choice>
  </mc:AlternateContent>
  <bookViews>
    <workbookView xWindow="0" yWindow="0" windowWidth="24000" windowHeight="9510" tabRatio="789"/>
  </bookViews>
  <sheets>
    <sheet name="Tarievenblad 2015" sheetId="32" r:id="rId1"/>
    <sheet name="Monitoren2015" sheetId="30" r:id="rId2"/>
    <sheet name="Procesindicatoren" sheetId="31" r:id="rId3"/>
  </sheets>
  <definedNames>
    <definedName name="_xlnm._FilterDatabase" localSheetId="1" hidden="1">Monitoren2015!$A$1:$BH$91</definedName>
    <definedName name="_xlnm._FilterDatabase" localSheetId="0" hidden="1">'Tarievenblad 2015'!$A$1:$D$71</definedName>
    <definedName name="_xlnm.Print_Area" localSheetId="1">Monitoren2015!$A$1:$BF$71</definedName>
    <definedName name="_xlnm.Print_Area" localSheetId="0">'Tarievenblad 2015'!$A$1:$D$71</definedName>
  </definedNames>
  <calcPr calcId="171027"/>
</workbook>
</file>

<file path=xl/calcChain.xml><?xml version="1.0" encoding="utf-8"?>
<calcChain xmlns="http://schemas.openxmlformats.org/spreadsheetml/2006/main">
  <c r="BI71" i="30" l="1"/>
  <c r="BJ71" i="30" s="1"/>
  <c r="E71" i="32" s="1"/>
  <c r="BI21" i="30"/>
  <c r="BJ21" i="30" s="1"/>
  <c r="E21" i="32" s="1"/>
  <c r="BI19" i="30"/>
  <c r="BJ19" i="30" s="1"/>
  <c r="E19" i="32" s="1"/>
  <c r="BI16" i="30"/>
  <c r="BJ16" i="30" s="1"/>
  <c r="E16" i="32" s="1"/>
  <c r="BI9" i="30"/>
  <c r="BJ9" i="30" s="1"/>
  <c r="E9" i="32" s="1"/>
  <c r="BM6" i="30"/>
  <c r="BI56" i="30" s="1"/>
  <c r="BJ56" i="30" s="1"/>
  <c r="E56" i="32" s="1"/>
  <c r="BI14" i="30" l="1"/>
  <c r="BJ14" i="30" s="1"/>
  <c r="E14" i="32" s="1"/>
  <c r="BI18" i="30"/>
  <c r="BJ18" i="30" s="1"/>
  <c r="E18" i="32" s="1"/>
  <c r="BI20" i="30"/>
  <c r="BJ20" i="30" s="1"/>
  <c r="E20" i="32" s="1"/>
  <c r="BH9" i="30"/>
  <c r="BH14" i="30"/>
  <c r="BH16" i="30"/>
  <c r="BH18" i="30"/>
  <c r="BH19" i="30"/>
  <c r="BH20" i="30"/>
  <c r="BH21" i="30"/>
  <c r="BH56" i="30"/>
  <c r="BH71" i="30"/>
  <c r="BG73" i="30"/>
  <c r="BB51" i="30" l="1"/>
  <c r="BB49" i="30"/>
  <c r="BB46" i="30"/>
  <c r="BC46" i="30" s="1"/>
  <c r="BB41" i="30"/>
  <c r="BC41" i="30" s="1"/>
  <c r="BB39" i="30"/>
  <c r="BB38" i="30"/>
  <c r="BC38" i="30" s="1"/>
  <c r="BB37" i="30"/>
  <c r="BC37" i="30" s="1"/>
  <c r="BB34" i="30"/>
  <c r="BC34" i="30" s="1"/>
  <c r="BB33" i="30"/>
  <c r="BB30" i="30"/>
  <c r="BB29" i="30"/>
  <c r="BC29" i="30" s="1"/>
  <c r="BB28" i="30"/>
  <c r="BC28" i="30" s="1"/>
  <c r="BB23" i="30"/>
  <c r="BB12" i="30"/>
  <c r="BB11" i="30"/>
  <c r="BB10" i="30"/>
  <c r="BC10" i="30" s="1"/>
  <c r="T70" i="30"/>
  <c r="BE70" i="30" s="1"/>
  <c r="T69" i="30"/>
  <c r="BE69" i="30" s="1"/>
  <c r="T68" i="30"/>
  <c r="U68" i="30" s="1"/>
  <c r="T66" i="30"/>
  <c r="T65" i="30"/>
  <c r="T63" i="30"/>
  <c r="U63" i="30" s="1"/>
  <c r="T62" i="30"/>
  <c r="U62" i="30" s="1"/>
  <c r="T60" i="30"/>
  <c r="U60" i="30" s="1"/>
  <c r="T58" i="30"/>
  <c r="T53" i="30"/>
  <c r="BE53" i="30" s="1"/>
  <c r="T52" i="30"/>
  <c r="U52" i="30" s="1"/>
  <c r="T51" i="30"/>
  <c r="U51" i="30" s="1"/>
  <c r="T44" i="30"/>
  <c r="T43" i="30"/>
  <c r="U43" i="30" s="1"/>
  <c r="T41" i="30"/>
  <c r="U41" i="30" s="1"/>
  <c r="T39" i="30"/>
  <c r="U39" i="30" s="1"/>
  <c r="T38" i="30"/>
  <c r="T37" i="30"/>
  <c r="U37" i="30" s="1"/>
  <c r="T36" i="30"/>
  <c r="U36" i="30" s="1"/>
  <c r="T34" i="30"/>
  <c r="U34" i="30" s="1"/>
  <c r="T33" i="30"/>
  <c r="T29" i="30"/>
  <c r="T28" i="30"/>
  <c r="U28" i="30" s="1"/>
  <c r="T24" i="30"/>
  <c r="U24" i="30" s="1"/>
  <c r="T23" i="30"/>
  <c r="T12" i="30"/>
  <c r="T11" i="30"/>
  <c r="U11" i="30" s="1"/>
  <c r="T10" i="30"/>
  <c r="U10" i="30" s="1"/>
  <c r="N63" i="30"/>
  <c r="N62" i="30"/>
  <c r="AW71" i="30"/>
  <c r="U70" i="30"/>
  <c r="U69" i="30"/>
  <c r="AW67" i="30"/>
  <c r="U66" i="30"/>
  <c r="AW64" i="30"/>
  <c r="AW61" i="30"/>
  <c r="AW59" i="30"/>
  <c r="AW58" i="30"/>
  <c r="AW57" i="30"/>
  <c r="AW54" i="30"/>
  <c r="AW45" i="30"/>
  <c r="AW42" i="30"/>
  <c r="AW40" i="30"/>
  <c r="BC39" i="30"/>
  <c r="AW38" i="30"/>
  <c r="AW37" i="30"/>
  <c r="AW32" i="30"/>
  <c r="AW31" i="30"/>
  <c r="AW29" i="30"/>
  <c r="AW25" i="30"/>
  <c r="AW22" i="30"/>
  <c r="AW17" i="30"/>
  <c r="AW15" i="30"/>
  <c r="AW10" i="30"/>
  <c r="R59" i="30"/>
  <c r="T59" i="30" s="1"/>
  <c r="X49" i="30"/>
  <c r="Z49" i="30" s="1"/>
  <c r="AA49" i="30" s="1"/>
  <c r="L49" i="30"/>
  <c r="N49" i="30" s="1"/>
  <c r="BE49" i="30" s="1"/>
  <c r="F48" i="30"/>
  <c r="H48" i="30" s="1"/>
  <c r="AW13" i="30"/>
  <c r="AW44" i="30"/>
  <c r="AW47" i="30"/>
  <c r="AW60" i="30"/>
  <c r="AW65" i="30"/>
  <c r="AD23" i="30"/>
  <c r="AF23" i="30" s="1"/>
  <c r="AG23" i="30" s="1"/>
  <c r="AD24" i="30"/>
  <c r="AF24" i="30" s="1"/>
  <c r="AG24" i="30" s="1"/>
  <c r="L24" i="30"/>
  <c r="N24" i="30" s="1"/>
  <c r="X26" i="30"/>
  <c r="Z26" i="30" s="1"/>
  <c r="AA26" i="30" s="1"/>
  <c r="L26" i="30"/>
  <c r="N26" i="30" s="1"/>
  <c r="O26" i="30" s="1"/>
  <c r="L27" i="30"/>
  <c r="N27" i="30" s="1"/>
  <c r="O27" i="30" s="1"/>
  <c r="AD28" i="30"/>
  <c r="AF28" i="30" s="1"/>
  <c r="AG28" i="30" s="1"/>
  <c r="L28" i="30"/>
  <c r="N28" i="30"/>
  <c r="O28" i="30" s="1"/>
  <c r="X29" i="30"/>
  <c r="Z29" i="30" s="1"/>
  <c r="AA29" i="30" s="1"/>
  <c r="L29" i="30"/>
  <c r="N29" i="30" s="1"/>
  <c r="O29" i="30" s="1"/>
  <c r="AD30" i="30"/>
  <c r="AF30" i="30" s="1"/>
  <c r="AG30" i="30" s="1"/>
  <c r="L30" i="30"/>
  <c r="N30" i="30"/>
  <c r="O30" i="30" s="1"/>
  <c r="AD31" i="30"/>
  <c r="AF31" i="30" s="1"/>
  <c r="L31" i="30"/>
  <c r="N31" i="30" s="1"/>
  <c r="O31" i="30" s="1"/>
  <c r="X33" i="30"/>
  <c r="Z33" i="30" s="1"/>
  <c r="L33" i="30"/>
  <c r="N33" i="30"/>
  <c r="X34" i="30"/>
  <c r="Z34" i="30" s="1"/>
  <c r="AA34" i="30" s="1"/>
  <c r="L34" i="30"/>
  <c r="N34" i="30" s="1"/>
  <c r="O34" i="30" s="1"/>
  <c r="L36" i="30"/>
  <c r="N36" i="30" s="1"/>
  <c r="O36" i="30" s="1"/>
  <c r="X37" i="30"/>
  <c r="Z37" i="30"/>
  <c r="AA37" i="30" s="1"/>
  <c r="L37" i="30"/>
  <c r="N37" i="30" s="1"/>
  <c r="L38" i="30"/>
  <c r="N38" i="30" s="1"/>
  <c r="O38" i="30" s="1"/>
  <c r="X39" i="30"/>
  <c r="Z39" i="30" s="1"/>
  <c r="AA39" i="30" s="1"/>
  <c r="L39" i="30"/>
  <c r="N39" i="30"/>
  <c r="L41" i="30"/>
  <c r="N41" i="30" s="1"/>
  <c r="O41" i="30" s="1"/>
  <c r="X43" i="30"/>
  <c r="Z43" i="30" s="1"/>
  <c r="AA43" i="30" s="1"/>
  <c r="L43" i="30"/>
  <c r="N43" i="30" s="1"/>
  <c r="O43" i="30" s="1"/>
  <c r="X44" i="30"/>
  <c r="Z44" i="30"/>
  <c r="AA44" i="30" s="1"/>
  <c r="L44" i="30"/>
  <c r="N44" i="30" s="1"/>
  <c r="X46" i="30"/>
  <c r="Z46" i="30" s="1"/>
  <c r="AA46" i="30" s="1"/>
  <c r="L46" i="30"/>
  <c r="N46" i="30" s="1"/>
  <c r="O46" i="30" s="1"/>
  <c r="X48" i="30"/>
  <c r="Z48" i="30"/>
  <c r="AA48" i="30" s="1"/>
  <c r="L48" i="30"/>
  <c r="N48" i="30" s="1"/>
  <c r="O48" i="30" s="1"/>
  <c r="X50" i="30"/>
  <c r="Z50" i="30" s="1"/>
  <c r="AA50" i="30" s="1"/>
  <c r="L50" i="30"/>
  <c r="N50" i="30" s="1"/>
  <c r="L51" i="30"/>
  <c r="N51" i="30"/>
  <c r="O51" i="30" s="1"/>
  <c r="L52" i="30"/>
  <c r="N52" i="30" s="1"/>
  <c r="R55" i="30"/>
  <c r="T55" i="30" s="1"/>
  <c r="AZ58" i="30"/>
  <c r="BB58" i="30" s="1"/>
  <c r="BC58" i="30" s="1"/>
  <c r="L58" i="30"/>
  <c r="N58" i="30" s="1"/>
  <c r="O58" i="30" s="1"/>
  <c r="L59" i="30"/>
  <c r="N59" i="30" s="1"/>
  <c r="O59" i="30" s="1"/>
  <c r="AZ60" i="30"/>
  <c r="BB60" i="30"/>
  <c r="BC60" i="30" s="1"/>
  <c r="L60" i="30"/>
  <c r="N60" i="30" s="1"/>
  <c r="O60" i="30" s="1"/>
  <c r="AZ62" i="30"/>
  <c r="BB62" i="30" s="1"/>
  <c r="BC62" i="30" s="1"/>
  <c r="AZ63" i="30"/>
  <c r="BB63" i="30" s="1"/>
  <c r="AZ65" i="30"/>
  <c r="BB65" i="30" s="1"/>
  <c r="AZ66" i="30"/>
  <c r="BB66" i="30" s="1"/>
  <c r="L68" i="30"/>
  <c r="N68" i="30" s="1"/>
  <c r="BE68" i="30" s="1"/>
  <c r="L10" i="30"/>
  <c r="N10" i="30" s="1"/>
  <c r="O10" i="30" s="1"/>
  <c r="L11" i="30"/>
  <c r="N11" i="30" s="1"/>
  <c r="L12" i="30"/>
  <c r="N12" i="30" s="1"/>
  <c r="O12" i="30" s="1"/>
  <c r="F23" i="30"/>
  <c r="H23" i="30" s="1"/>
  <c r="F26" i="30"/>
  <c r="H26" i="30" s="1"/>
  <c r="I26" i="30" s="1"/>
  <c r="F27" i="30"/>
  <c r="H27" i="30" s="1"/>
  <c r="F28" i="30"/>
  <c r="H28" i="30" s="1"/>
  <c r="BE28" i="30" s="1"/>
  <c r="F29" i="30"/>
  <c r="H29" i="30"/>
  <c r="I29" i="30" s="1"/>
  <c r="F30" i="30"/>
  <c r="H30" i="30" s="1"/>
  <c r="F31" i="30"/>
  <c r="H31" i="30"/>
  <c r="I31" i="30" s="1"/>
  <c r="F33" i="30"/>
  <c r="H33" i="30" s="1"/>
  <c r="I33" i="30" s="1"/>
  <c r="F34" i="30"/>
  <c r="H34" i="30"/>
  <c r="I34" i="30" s="1"/>
  <c r="F36" i="30"/>
  <c r="H36" i="30" s="1"/>
  <c r="F37" i="30"/>
  <c r="H37" i="30" s="1"/>
  <c r="I37" i="30" s="1"/>
  <c r="F38" i="30"/>
  <c r="H38" i="30"/>
  <c r="I38" i="30" s="1"/>
  <c r="F39" i="30"/>
  <c r="H39" i="30" s="1"/>
  <c r="F41" i="30"/>
  <c r="H41" i="30" s="1"/>
  <c r="I41" i="30" s="1"/>
  <c r="F43" i="30"/>
  <c r="H43" i="30" s="1"/>
  <c r="I43" i="30" s="1"/>
  <c r="F44" i="30"/>
  <c r="H44" i="30"/>
  <c r="F46" i="30"/>
  <c r="H46" i="30" s="1"/>
  <c r="F50" i="30"/>
  <c r="H50" i="30" s="1"/>
  <c r="I50" i="30" s="1"/>
  <c r="F51" i="30"/>
  <c r="H51" i="30" s="1"/>
  <c r="F58" i="30"/>
  <c r="H58" i="30" s="1"/>
  <c r="F59" i="30"/>
  <c r="H59" i="30" s="1"/>
  <c r="I59" i="30" s="1"/>
  <c r="F60" i="30"/>
  <c r="H60" i="30" s="1"/>
  <c r="I60" i="30" s="1"/>
  <c r="F10" i="30"/>
  <c r="H10" i="30"/>
  <c r="F11" i="30"/>
  <c r="H11" i="30" s="1"/>
  <c r="I11" i="30" s="1"/>
  <c r="F12" i="30"/>
  <c r="H12" i="30" s="1"/>
  <c r="AW23" i="30"/>
  <c r="AW52" i="30"/>
  <c r="BD58" i="30"/>
  <c r="BD66" i="30"/>
  <c r="BD65" i="30"/>
  <c r="BD63" i="30"/>
  <c r="BD62" i="30"/>
  <c r="BD60" i="30"/>
  <c r="AW56" i="30"/>
  <c r="AW69" i="30"/>
  <c r="AW48" i="30"/>
  <c r="AW19" i="30"/>
  <c r="AW34" i="30"/>
  <c r="AW30" i="30"/>
  <c r="AW26" i="30"/>
  <c r="I44" i="30"/>
  <c r="AW51" i="30"/>
  <c r="AW11" i="30"/>
  <c r="AW35" i="30"/>
  <c r="AW9" i="30"/>
  <c r="AW39" i="30"/>
  <c r="AW14" i="30"/>
  <c r="AW63" i="30"/>
  <c r="AW49" i="30"/>
  <c r="AW20" i="30"/>
  <c r="AW53" i="30"/>
  <c r="AW41" i="30"/>
  <c r="AW68" i="30"/>
  <c r="AW55" i="30"/>
  <c r="AW16" i="30"/>
  <c r="AW27" i="30"/>
  <c r="AW66" i="30"/>
  <c r="AW28" i="30"/>
  <c r="AW21" i="30"/>
  <c r="AW24" i="30"/>
  <c r="AW36" i="30"/>
  <c r="O63" i="30"/>
  <c r="BC30" i="30"/>
  <c r="U38" i="30"/>
  <c r="BC51" i="30"/>
  <c r="O62" i="30"/>
  <c r="O39" i="30"/>
  <c r="AW72" i="30"/>
  <c r="AW50" i="30"/>
  <c r="AW18" i="30"/>
  <c r="AW46" i="30"/>
  <c r="AW70" i="30"/>
  <c r="BC49" i="30"/>
  <c r="U44" i="30"/>
  <c r="O33" i="30"/>
  <c r="U12" i="30"/>
  <c r="BC33" i="30"/>
  <c r="AW33" i="30"/>
  <c r="AW43" i="30"/>
  <c r="AW12" i="30"/>
  <c r="AW62" i="30"/>
  <c r="BC11" i="30"/>
  <c r="U33" i="30"/>
  <c r="U65" i="30"/>
  <c r="BC23" i="30"/>
  <c r="BC12" i="30"/>
  <c r="U58" i="30"/>
  <c r="I10" i="30"/>
  <c r="U23" i="30"/>
  <c r="U55" i="30" l="1"/>
  <c r="BE55" i="30"/>
  <c r="BH49" i="30"/>
  <c r="BI49" i="30"/>
  <c r="BJ49" i="30" s="1"/>
  <c r="E49" i="32" s="1"/>
  <c r="BH69" i="30"/>
  <c r="BI69" i="30"/>
  <c r="BJ69" i="30" s="1"/>
  <c r="E69" i="32" s="1"/>
  <c r="BE27" i="30"/>
  <c r="I27" i="30"/>
  <c r="BE10" i="30"/>
  <c r="BH28" i="30"/>
  <c r="BI28" i="30"/>
  <c r="BJ28" i="30" s="1"/>
  <c r="E28" i="32" s="1"/>
  <c r="BH53" i="30"/>
  <c r="BI53" i="30"/>
  <c r="BJ53" i="30" s="1"/>
  <c r="E53" i="32" s="1"/>
  <c r="BH68" i="30"/>
  <c r="BI68" i="30"/>
  <c r="BJ68" i="30" s="1"/>
  <c r="E68" i="32" s="1"/>
  <c r="U53" i="30"/>
  <c r="BH70" i="30"/>
  <c r="BI70" i="30"/>
  <c r="BJ70" i="30" s="1"/>
  <c r="E70" i="32" s="1"/>
  <c r="BC65" i="30"/>
  <c r="BE65" i="30"/>
  <c r="BE33" i="30"/>
  <c r="AA33" i="30"/>
  <c r="I51" i="30"/>
  <c r="BE51" i="30"/>
  <c r="BC63" i="30"/>
  <c r="BE63" i="30"/>
  <c r="O50" i="30"/>
  <c r="BE50" i="30"/>
  <c r="BE39" i="30"/>
  <c r="I39" i="30"/>
  <c r="BE36" i="30"/>
  <c r="I36" i="30"/>
  <c r="BE52" i="30"/>
  <c r="O52" i="30"/>
  <c r="BE44" i="30"/>
  <c r="O44" i="30"/>
  <c r="BE37" i="30"/>
  <c r="AG31" i="30"/>
  <c r="BE31" i="30"/>
  <c r="AG88" i="30"/>
  <c r="BE62" i="30"/>
  <c r="BE29" i="30"/>
  <c r="AA88" i="30"/>
  <c r="O49" i="30"/>
  <c r="BE12" i="30"/>
  <c r="I12" i="30"/>
  <c r="O11" i="30"/>
  <c r="BE11" i="30"/>
  <c r="BE48" i="30"/>
  <c r="I48" i="30"/>
  <c r="BE58" i="30"/>
  <c r="I58" i="30"/>
  <c r="BE24" i="30"/>
  <c r="BE59" i="30"/>
  <c r="U59" i="30"/>
  <c r="I23" i="30"/>
  <c r="BE23" i="30"/>
  <c r="BE66" i="30"/>
  <c r="BC66" i="30"/>
  <c r="BC88" i="30" s="1"/>
  <c r="BE46" i="30"/>
  <c r="I46" i="30"/>
  <c r="BE30" i="30"/>
  <c r="I30" i="30"/>
  <c r="BE26" i="30"/>
  <c r="BE60" i="30"/>
  <c r="BE38" i="30"/>
  <c r="BE34" i="30"/>
  <c r="BE41" i="30"/>
  <c r="O68" i="30"/>
  <c r="O37" i="30"/>
  <c r="O24" i="30"/>
  <c r="I28" i="30"/>
  <c r="U29" i="30"/>
  <c r="BE43" i="30"/>
  <c r="BH60" i="30" l="1"/>
  <c r="BI60" i="30"/>
  <c r="BJ60" i="30" s="1"/>
  <c r="E60" i="32" s="1"/>
  <c r="U88" i="30"/>
  <c r="BH24" i="30"/>
  <c r="BI24" i="30"/>
  <c r="BJ24" i="30" s="1"/>
  <c r="E24" i="32" s="1"/>
  <c r="BH58" i="30"/>
  <c r="BI58" i="30"/>
  <c r="BJ58" i="30" s="1"/>
  <c r="E58" i="32" s="1"/>
  <c r="BH48" i="30"/>
  <c r="BI48" i="30"/>
  <c r="BJ48" i="30" s="1"/>
  <c r="E48" i="32" s="1"/>
  <c r="BH62" i="30"/>
  <c r="BI62" i="30"/>
  <c r="BJ62" i="30" s="1"/>
  <c r="E62" i="32" s="1"/>
  <c r="BH37" i="30"/>
  <c r="BI37" i="30"/>
  <c r="BJ37" i="30" s="1"/>
  <c r="E37" i="32" s="1"/>
  <c r="BH52" i="30"/>
  <c r="BI52" i="30"/>
  <c r="BJ52" i="30" s="1"/>
  <c r="E52" i="32" s="1"/>
  <c r="BH39" i="30"/>
  <c r="BI39" i="30"/>
  <c r="BJ39" i="30" s="1"/>
  <c r="E39" i="32" s="1"/>
  <c r="BH43" i="30"/>
  <c r="BI43" i="30"/>
  <c r="BJ43" i="30" s="1"/>
  <c r="E43" i="32" s="1"/>
  <c r="BH41" i="30"/>
  <c r="BI41" i="30"/>
  <c r="BJ41" i="30" s="1"/>
  <c r="E41" i="32" s="1"/>
  <c r="BH38" i="30"/>
  <c r="BI38" i="30"/>
  <c r="BJ38" i="30" s="1"/>
  <c r="E38" i="32" s="1"/>
  <c r="BH26" i="30"/>
  <c r="BI26" i="30"/>
  <c r="BJ26" i="30" s="1"/>
  <c r="E26" i="32" s="1"/>
  <c r="BH30" i="30"/>
  <c r="BI30" i="30"/>
  <c r="BJ30" i="30" s="1"/>
  <c r="E30" i="32" s="1"/>
  <c r="BH46" i="30"/>
  <c r="BI46" i="30"/>
  <c r="BJ46" i="30" s="1"/>
  <c r="E46" i="32" s="1"/>
  <c r="BH66" i="30"/>
  <c r="BI66" i="30"/>
  <c r="BJ66" i="30" s="1"/>
  <c r="E66" i="32" s="1"/>
  <c r="BH59" i="30"/>
  <c r="BI59" i="30"/>
  <c r="BJ59" i="30" s="1"/>
  <c r="E59" i="32" s="1"/>
  <c r="BH11" i="30"/>
  <c r="BI11" i="30"/>
  <c r="BJ11" i="30" s="1"/>
  <c r="E11" i="32" s="1"/>
  <c r="I88" i="30"/>
  <c r="BH29" i="30"/>
  <c r="BI29" i="30"/>
  <c r="BJ29" i="30" s="1"/>
  <c r="E29" i="32" s="1"/>
  <c r="BH50" i="30"/>
  <c r="BI50" i="30"/>
  <c r="BJ50" i="30" s="1"/>
  <c r="E50" i="32" s="1"/>
  <c r="BH63" i="30"/>
  <c r="BI63" i="30"/>
  <c r="BJ63" i="30" s="1"/>
  <c r="E63" i="32" s="1"/>
  <c r="BH51" i="30"/>
  <c r="BI51" i="30"/>
  <c r="BJ51" i="30" s="1"/>
  <c r="E51" i="32" s="1"/>
  <c r="BH65" i="30"/>
  <c r="BI65" i="30"/>
  <c r="BJ65" i="30" s="1"/>
  <c r="E65" i="32" s="1"/>
  <c r="BH55" i="30"/>
  <c r="BI55" i="30"/>
  <c r="BJ55" i="30" s="1"/>
  <c r="E55" i="32" s="1"/>
  <c r="BH34" i="30"/>
  <c r="BI34" i="30"/>
  <c r="BJ34" i="30" s="1"/>
  <c r="E34" i="32" s="1"/>
  <c r="BH23" i="30"/>
  <c r="BI23" i="30"/>
  <c r="BJ23" i="30" s="1"/>
  <c r="E23" i="32" s="1"/>
  <c r="O88" i="30"/>
  <c r="BH12" i="30"/>
  <c r="BI12" i="30"/>
  <c r="BJ12" i="30" s="1"/>
  <c r="E12" i="32" s="1"/>
  <c r="BH31" i="30"/>
  <c r="BI31" i="30"/>
  <c r="BJ31" i="30" s="1"/>
  <c r="E31" i="32" s="1"/>
  <c r="BH44" i="30"/>
  <c r="BI44" i="30"/>
  <c r="BJ44" i="30" s="1"/>
  <c r="E44" i="32" s="1"/>
  <c r="BH36" i="30"/>
  <c r="BI36" i="30"/>
  <c r="BJ36" i="30" s="1"/>
  <c r="E36" i="32" s="1"/>
  <c r="BH33" i="30"/>
  <c r="BI33" i="30"/>
  <c r="BJ33" i="30" s="1"/>
  <c r="E33" i="32" s="1"/>
  <c r="BH10" i="30"/>
  <c r="BI10" i="30"/>
  <c r="BJ10" i="30" s="1"/>
  <c r="E10" i="32" s="1"/>
  <c r="BH27" i="30"/>
  <c r="BI27" i="30"/>
  <c r="BJ27" i="30" s="1"/>
  <c r="E27" i="32" s="1"/>
  <c r="BH73" i="30" l="1"/>
  <c r="BH86" i="30" s="1"/>
</calcChain>
</file>

<file path=xl/sharedStrings.xml><?xml version="1.0" encoding="utf-8"?>
<sst xmlns="http://schemas.openxmlformats.org/spreadsheetml/2006/main" count="673" uniqueCount="370">
  <si>
    <t>Moeras</t>
  </si>
  <si>
    <t>08.02</t>
  </si>
  <si>
    <t>Open duin</t>
  </si>
  <si>
    <t>08.03</t>
  </si>
  <si>
    <t>Vochtige duinvallei</t>
  </si>
  <si>
    <t>08.04</t>
  </si>
  <si>
    <t>Duinheide</t>
  </si>
  <si>
    <t>09.01</t>
  </si>
  <si>
    <t>10.01</t>
  </si>
  <si>
    <t>Nat schraalland</t>
  </si>
  <si>
    <t>Strand en embryonaal duin</t>
  </si>
  <si>
    <t>Schorren en kwelders</t>
  </si>
  <si>
    <t>Schor of kwelder</t>
  </si>
  <si>
    <t>Vochtig hooiland</t>
  </si>
  <si>
    <t>Droog schraalland</t>
  </si>
  <si>
    <t>Totaal Beheer Natuur en Landschap</t>
  </si>
  <si>
    <t>Voedselarme venen en vochtige heiden</t>
  </si>
  <si>
    <t>Droge heiden</t>
  </si>
  <si>
    <t>Open duinen</t>
  </si>
  <si>
    <t>Vochtige schraalgraslanden</t>
  </si>
  <si>
    <t>Droge schraalgraslanden</t>
  </si>
  <si>
    <t>Voedselrijke graslanden en akkers</t>
  </si>
  <si>
    <t>Vogelgraslanden</t>
  </si>
  <si>
    <t>Vochtige natuurbossen</t>
  </si>
  <si>
    <t>Droge natuurbossen</t>
  </si>
  <si>
    <t>Cultuurhistorische bossen</t>
  </si>
  <si>
    <t>01.01</t>
  </si>
  <si>
    <t>01.02</t>
  </si>
  <si>
    <t>01.03</t>
  </si>
  <si>
    <t>01.04</t>
  </si>
  <si>
    <t>02.01</t>
  </si>
  <si>
    <t>Rivier</t>
  </si>
  <si>
    <t>03.01</t>
  </si>
  <si>
    <t>Beek en Bron</t>
  </si>
  <si>
    <t>04.01</t>
  </si>
  <si>
    <t>Kranswierwater</t>
  </si>
  <si>
    <t>04.02</t>
  </si>
  <si>
    <t>04.03</t>
  </si>
  <si>
    <t>Brak water</t>
  </si>
  <si>
    <t>04.04</t>
  </si>
  <si>
    <t>Afgesloten zeearm</t>
  </si>
  <si>
    <t>10.02</t>
  </si>
  <si>
    <t>11.01</t>
  </si>
  <si>
    <t>Rivieren</t>
  </si>
  <si>
    <t>Beken en bronnen</t>
  </si>
  <si>
    <t>Stilstaande wateren</t>
  </si>
  <si>
    <t>Moerassen</t>
  </si>
  <si>
    <t>05.01</t>
  </si>
  <si>
    <t>05.02</t>
  </si>
  <si>
    <t>06.01</t>
  </si>
  <si>
    <t>Veenmosrietland en moerasheide</t>
  </si>
  <si>
    <t>06.02</t>
  </si>
  <si>
    <t>06.03</t>
  </si>
  <si>
    <t>Hoogveen</t>
  </si>
  <si>
    <t>06.04</t>
  </si>
  <si>
    <t>Vochtige heide</t>
  </si>
  <si>
    <t>06.05</t>
  </si>
  <si>
    <t>Zwakgebufferd ven</t>
  </si>
  <si>
    <t>06.06</t>
  </si>
  <si>
    <t>Grootschalige, dynamische natuur</t>
  </si>
  <si>
    <t>07.01</t>
  </si>
  <si>
    <t>Droge heide</t>
  </si>
  <si>
    <t>07.02</t>
  </si>
  <si>
    <t>Zandverstuiving</t>
  </si>
  <si>
    <t>08.01</t>
  </si>
  <si>
    <t>Zee en wad</t>
  </si>
  <si>
    <t>Duin- en kwelderlandschap</t>
  </si>
  <si>
    <t>Rivier- en moeraslandschap</t>
  </si>
  <si>
    <t>Zand- en kalklandschap</t>
  </si>
  <si>
    <t>Zoete plas</t>
  </si>
  <si>
    <t>Trilveen</t>
  </si>
  <si>
    <t>Zuur ven of hoogveenven</t>
  </si>
  <si>
    <t>12.01</t>
  </si>
  <si>
    <t>Bloemdijk</t>
  </si>
  <si>
    <t>12.02</t>
  </si>
  <si>
    <t>12.03</t>
  </si>
  <si>
    <t>Glanshaverhooiland</t>
  </si>
  <si>
    <t>12.04</t>
  </si>
  <si>
    <t>12.05</t>
  </si>
  <si>
    <t>13.01</t>
  </si>
  <si>
    <t>13.02</t>
  </si>
  <si>
    <t>14.01</t>
  </si>
  <si>
    <t>14.02</t>
  </si>
  <si>
    <t>14.03</t>
  </si>
  <si>
    <t>15.01</t>
  </si>
  <si>
    <t>Duinbos</t>
  </si>
  <si>
    <t>15.02</t>
  </si>
  <si>
    <t>16.01</t>
  </si>
  <si>
    <t>16.02</t>
  </si>
  <si>
    <t>17.01</t>
  </si>
  <si>
    <t>17.02</t>
  </si>
  <si>
    <t>Droog hakhout</t>
  </si>
  <si>
    <t>17.03</t>
  </si>
  <si>
    <t>17.04</t>
  </si>
  <si>
    <t>Eendenkooi</t>
  </si>
  <si>
    <t>Zilt- en overstromingsgrasland</t>
  </si>
  <si>
    <t>12.06</t>
  </si>
  <si>
    <t>Ruigteveld</t>
  </si>
  <si>
    <t>Rivier- en beekbegeleidend bos</t>
  </si>
  <si>
    <t>Hoog- en laagveenbos</t>
  </si>
  <si>
    <t>Haagbeuken- en essenbos</t>
  </si>
  <si>
    <t>Dennen-, eiken- en beukenbos</t>
  </si>
  <si>
    <t>Bossen met productiefunctie</t>
  </si>
  <si>
    <t>Vochtig hakhout en middenbos</t>
  </si>
  <si>
    <t>Park- en stinzenbos</t>
  </si>
  <si>
    <t>frequentie</t>
  </si>
  <si>
    <t>Monitoring normering TBO's</t>
  </si>
  <si>
    <t>Vegetatiekartering</t>
  </si>
  <si>
    <t>Flora</t>
  </si>
  <si>
    <t>Broedvogels</t>
  </si>
  <si>
    <t>Libellen</t>
  </si>
  <si>
    <t>VII</t>
  </si>
  <si>
    <t>VI</t>
  </si>
  <si>
    <t>Structuurkartering</t>
  </si>
  <si>
    <t>N01.01</t>
  </si>
  <si>
    <t>N01.02</t>
  </si>
  <si>
    <t>N01.03</t>
  </si>
  <si>
    <t>N01.04</t>
  </si>
  <si>
    <t>N02.01</t>
  </si>
  <si>
    <t>N03.01</t>
  </si>
  <si>
    <t>N04.01</t>
  </si>
  <si>
    <t>N04.02</t>
  </si>
  <si>
    <t>N04.03</t>
  </si>
  <si>
    <t>N04.04</t>
  </si>
  <si>
    <t>N05.01</t>
  </si>
  <si>
    <t>N05.02</t>
  </si>
  <si>
    <t>N06.01</t>
  </si>
  <si>
    <t>N06.02</t>
  </si>
  <si>
    <t>N06.03</t>
  </si>
  <si>
    <t>N06.04</t>
  </si>
  <si>
    <t>N06.05</t>
  </si>
  <si>
    <t>N06.06</t>
  </si>
  <si>
    <t>N07.01</t>
  </si>
  <si>
    <t>N07.02</t>
  </si>
  <si>
    <t>N08.01</t>
  </si>
  <si>
    <t>N08.02</t>
  </si>
  <si>
    <t>N08.03</t>
  </si>
  <si>
    <t>N08.04</t>
  </si>
  <si>
    <t>N09.01</t>
  </si>
  <si>
    <t>N10.01</t>
  </si>
  <si>
    <t>N10.02</t>
  </si>
  <si>
    <t>N11.01</t>
  </si>
  <si>
    <t>N12.01</t>
  </si>
  <si>
    <t>N12.02</t>
  </si>
  <si>
    <t>N12.03</t>
  </si>
  <si>
    <t>N12.04</t>
  </si>
  <si>
    <t>N12.05</t>
  </si>
  <si>
    <t>N12.06</t>
  </si>
  <si>
    <t>N13.01</t>
  </si>
  <si>
    <t>N13.02</t>
  </si>
  <si>
    <t>N14.01</t>
  </si>
  <si>
    <t>N14.02</t>
  </si>
  <si>
    <t>N14.03</t>
  </si>
  <si>
    <t>N15.01</t>
  </si>
  <si>
    <t>N15.02</t>
  </si>
  <si>
    <t>N16.01</t>
  </si>
  <si>
    <t>N16.02</t>
  </si>
  <si>
    <t>N17.01</t>
  </si>
  <si>
    <t>N17.02</t>
  </si>
  <si>
    <t>N17.03</t>
  </si>
  <si>
    <t>N17.04</t>
  </si>
  <si>
    <t>uitvoering</t>
  </si>
  <si>
    <t>Bedragen exclusief abiotiek
(directe metingen)</t>
  </si>
  <si>
    <t>op basis van 100%</t>
  </si>
  <si>
    <t>Dagvlinders (en Sprinkhanen N07.01 en N07.02)</t>
  </si>
  <si>
    <t>Kosten totaal per jaar</t>
  </si>
  <si>
    <t xml:space="preserve">Vegetatiekarteringen in een </t>
  </si>
  <si>
    <t>ca</t>
  </si>
  <si>
    <t>ander kader (monitoring aardgas</t>
  </si>
  <si>
    <t>wadden)</t>
  </si>
  <si>
    <t>Totaal bedrag</t>
  </si>
  <si>
    <t>Type</t>
  </si>
  <si>
    <t>Naam</t>
  </si>
  <si>
    <t>N2000 Bestaand opp. in ha</t>
  </si>
  <si>
    <t>Percentage van total oppervlak dat moet worden onderzocht.</t>
  </si>
  <si>
    <t>Te onderzoeken oppervlak</t>
  </si>
  <si>
    <t xml:space="preserve"> VEG</t>
  </si>
  <si>
    <t xml:space="preserve"> VEG-PI</t>
  </si>
  <si>
    <t xml:space="preserve"> SNL</t>
  </si>
  <si>
    <t xml:space="preserve"> KOSTEN INCL. KOPJE</t>
  </si>
  <si>
    <t xml:space="preserve"> KOSTEN </t>
  </si>
  <si>
    <t>KEUZE METHODIEK</t>
  </si>
  <si>
    <t xml:space="preserve"> BRUTO KOSTEN </t>
  </si>
  <si>
    <t xml:space="preserve"> BRUTO KOSTEN x OPPERVLAK </t>
  </si>
  <si>
    <t xml:space="preserve"> AANTAL FLORA KARTERINGEN per 12 jaar </t>
  </si>
  <si>
    <t xml:space="preserve"> SNL BIJDRAGE FLORA KARTERINGEN per 12 jaar </t>
  </si>
  <si>
    <t xml:space="preserve"> NETTO KOSTEN </t>
  </si>
  <si>
    <t xml:space="preserve"> TOTALE NETTO KOSTEN PAS x OPPERVLAK per 12 jaar </t>
  </si>
  <si>
    <t xml:space="preserve"> TOTALE NETTO KOSTEN PAS x OPPERVLAK per jaar </t>
  </si>
  <si>
    <t xml:space="preserve">0% = aquatische typen e.d. </t>
  </si>
  <si>
    <t xml:space="preserve">Standaard Kosten vegetatie-onderzoek / ha. </t>
  </si>
  <si>
    <t>Kosten PI-onderzoek / ha.</t>
  </si>
  <si>
    <t>Frequentie per 12 jaar.</t>
  </si>
  <si>
    <t xml:space="preserve">Totale kosten onderzoek / HT </t>
  </si>
  <si>
    <t xml:space="preserve">Kosten flora-onderzoek / ha. </t>
  </si>
  <si>
    <t xml:space="preserve">plus 20% </t>
  </si>
  <si>
    <t>VEG-PI = 1; SNL = 2</t>
  </si>
  <si>
    <t xml:space="preserve">Aanname =&gt; PI-opnemen = 30% van kosten volledig vegetatieonderzoek (= veldonderzoek + verwerking) </t>
  </si>
  <si>
    <t>Als VEG-PI: 1/3jaar =&gt;4x</t>
  </si>
  <si>
    <t xml:space="preserve">Als VEG-PI: 1/6jaar =&gt;2x </t>
  </si>
  <si>
    <t>EURO</t>
  </si>
  <si>
    <t>H1110A</t>
  </si>
  <si>
    <t>Permanent overstroomde zandbanken (getijdengebied)</t>
  </si>
  <si>
    <t xml:space="preserve"> - </t>
  </si>
  <si>
    <t>H1140A</t>
  </si>
  <si>
    <t>Slik- en zandplaten (getijdengebied)</t>
  </si>
  <si>
    <t>H1140B</t>
  </si>
  <si>
    <t>Slik- en zandplaten (Noordzee-kustzone)</t>
  </si>
  <si>
    <t>H1160</t>
  </si>
  <si>
    <t>Grote baaien</t>
  </si>
  <si>
    <t>H1310A</t>
  </si>
  <si>
    <t>Zilte pionierbegroeiingen (zeekraal)</t>
  </si>
  <si>
    <t>H1310B</t>
  </si>
  <si>
    <t>Zilte pionierbegroeiingen (zeevetmuur)</t>
  </si>
  <si>
    <t>H1320</t>
  </si>
  <si>
    <t>Slijkgrasvelden</t>
  </si>
  <si>
    <t>H1330A</t>
  </si>
  <si>
    <t>Schorren en zilte graslanden (buitendijks)</t>
  </si>
  <si>
    <t>H1330B</t>
  </si>
  <si>
    <t>Schorren en zilte graslanden (binnendijks)</t>
  </si>
  <si>
    <t>H2110</t>
  </si>
  <si>
    <t>Embryonale duinen</t>
  </si>
  <si>
    <t>H2120</t>
  </si>
  <si>
    <t>Witte duinen</t>
  </si>
  <si>
    <t>H2130A</t>
  </si>
  <si>
    <t>Grijze duinen (kalkrijk)</t>
  </si>
  <si>
    <t>H2130B</t>
  </si>
  <si>
    <t>Grijze duinen (kalkarm)</t>
  </si>
  <si>
    <t>H2130C</t>
  </si>
  <si>
    <t>Grijze duinen (heischraal)</t>
  </si>
  <si>
    <t>H2140A</t>
  </si>
  <si>
    <t>Duinheiden met kraaihei (vochtig)</t>
  </si>
  <si>
    <t>H2140B</t>
  </si>
  <si>
    <t>Duinheiden met kraaihei (droog)</t>
  </si>
  <si>
    <t>H2150</t>
  </si>
  <si>
    <t>Duinheiden met struikhei</t>
  </si>
  <si>
    <t>H2160</t>
  </si>
  <si>
    <t>Duindoornstruwelen</t>
  </si>
  <si>
    <t>H2170</t>
  </si>
  <si>
    <t>Kruipwilgstruwelen</t>
  </si>
  <si>
    <t>H2180A</t>
  </si>
  <si>
    <t>Duinbossen (droog)</t>
  </si>
  <si>
    <t>H2180B</t>
  </si>
  <si>
    <t>Duinbossen (vochtig)</t>
  </si>
  <si>
    <t>H2180C</t>
  </si>
  <si>
    <t>Duinbossen (binnenduinrand)</t>
  </si>
  <si>
    <t>H2190A</t>
  </si>
  <si>
    <t>Vochtige duinvalleien (open water)</t>
  </si>
  <si>
    <t>H2190B</t>
  </si>
  <si>
    <t>Vochtige duinvalleien (kalkrijk)</t>
  </si>
  <si>
    <t>H2190C</t>
  </si>
  <si>
    <t>Vochtige duinvalleien (ontkalkt)</t>
  </si>
  <si>
    <t>H2190D</t>
  </si>
  <si>
    <t>Vochtige duinvalleien (hoge moerasplanten)</t>
  </si>
  <si>
    <t>H2310</t>
  </si>
  <si>
    <t>Stuifzandheiden met struikhei</t>
  </si>
  <si>
    <t>H2320</t>
  </si>
  <si>
    <t>Binnenlandse kraaiheibegroeiingen</t>
  </si>
  <si>
    <t>H2330</t>
  </si>
  <si>
    <t>Zandverstuivingen</t>
  </si>
  <si>
    <t>H3110</t>
  </si>
  <si>
    <t>Zeer zwakgebufferde vennen</t>
  </si>
  <si>
    <t>H3130</t>
  </si>
  <si>
    <t>Zwakgebufferde vennen</t>
  </si>
  <si>
    <t>H3140A</t>
  </si>
  <si>
    <t>Kranswierwateren</t>
  </si>
  <si>
    <t>H3140B</t>
  </si>
  <si>
    <t>H3140C</t>
  </si>
  <si>
    <t>H3150A</t>
  </si>
  <si>
    <t>Meren met krabbenscheer en fonteinkruiden</t>
  </si>
  <si>
    <t>H3150B</t>
  </si>
  <si>
    <t>H3160</t>
  </si>
  <si>
    <t>Zure vennen</t>
  </si>
  <si>
    <t>H3260A</t>
  </si>
  <si>
    <t>Beken en rivieren met waterplanten (waterranonkels)</t>
  </si>
  <si>
    <t>H3260B</t>
  </si>
  <si>
    <t>Beken en rivieren met waterplanten (grote fonteinkruiden)</t>
  </si>
  <si>
    <t>H3270</t>
  </si>
  <si>
    <t>Slikkige rivieroevers</t>
  </si>
  <si>
    <t>H4010A</t>
  </si>
  <si>
    <t>Vochtige heiden (hogere zandgronden)</t>
  </si>
  <si>
    <t>H4010B</t>
  </si>
  <si>
    <t>Vochtige heiden (laagveengebied)</t>
  </si>
  <si>
    <t>H4030</t>
  </si>
  <si>
    <t>H5130</t>
  </si>
  <si>
    <t>Jeneverbesstruwelen</t>
  </si>
  <si>
    <t>H6110</t>
  </si>
  <si>
    <t>Pionierbegroeiingen op rotsbodem</t>
  </si>
  <si>
    <t>H6120</t>
  </si>
  <si>
    <t>Stroomdalgraslanden</t>
  </si>
  <si>
    <t>H6130</t>
  </si>
  <si>
    <t>Zinkweiden</t>
  </si>
  <si>
    <t>H6210</t>
  </si>
  <si>
    <t>Kalkgraslanden</t>
  </si>
  <si>
    <t>H6230</t>
  </si>
  <si>
    <t>Heischrale graslanden</t>
  </si>
  <si>
    <t>H6410</t>
  </si>
  <si>
    <t>Blauwgraslanden</t>
  </si>
  <si>
    <t>H6430A</t>
  </si>
  <si>
    <t>Ruigten en zomen (moerasspirea)</t>
  </si>
  <si>
    <t>H6430B</t>
  </si>
  <si>
    <t>Ruigten en zomen (harig wilgenroosje)</t>
  </si>
  <si>
    <t>H6430C</t>
  </si>
  <si>
    <t>Ruigten en zomen (droge bosranden)</t>
  </si>
  <si>
    <t>H6510A</t>
  </si>
  <si>
    <t>Glanshaver- en vossenstaarthooilanden (glanshaver)</t>
  </si>
  <si>
    <t>H6510B</t>
  </si>
  <si>
    <t>Glanshaver- en vossenstaarthooilanden (grote vossen</t>
  </si>
  <si>
    <t>H7110A</t>
  </si>
  <si>
    <t>Actieve hoogvenen (hoogveenlandschap)</t>
  </si>
  <si>
    <t>H7110B</t>
  </si>
  <si>
    <t>Actieve hoogvenen (heideveentjes)</t>
  </si>
  <si>
    <t>H7120</t>
  </si>
  <si>
    <t>Herstellende hoogvenen</t>
  </si>
  <si>
    <t>H7140A</t>
  </si>
  <si>
    <t>Overgangs- en trilvenen (trilvenen)</t>
  </si>
  <si>
    <t>H7140B</t>
  </si>
  <si>
    <t>Overgangs- en trilvenen (veenmosrietlanden)</t>
  </si>
  <si>
    <t>H7150</t>
  </si>
  <si>
    <t>Pioniervegetaties met snavelbiezen</t>
  </si>
  <si>
    <t>H7210</t>
  </si>
  <si>
    <t>Galigaanmoerassen</t>
  </si>
  <si>
    <t>H7220</t>
  </si>
  <si>
    <t>Kalktufbronnen</t>
  </si>
  <si>
    <t>H7230</t>
  </si>
  <si>
    <t>Kalkmoerassen</t>
  </si>
  <si>
    <t>H9110</t>
  </si>
  <si>
    <t>Veldbies-beukenbossen</t>
  </si>
  <si>
    <t>H9120</t>
  </si>
  <si>
    <t>Beuken-eikenbossen met hulst</t>
  </si>
  <si>
    <t>H9160A</t>
  </si>
  <si>
    <t>Eiken-haagbeukenbossen (hogere zandgronden)</t>
  </si>
  <si>
    <t>H9160B</t>
  </si>
  <si>
    <t>Eiken-haagbeukenbossen (heuvelland)</t>
  </si>
  <si>
    <t>H9190</t>
  </si>
  <si>
    <t>Oude eikenbossen</t>
  </si>
  <si>
    <t>H91D0</t>
  </si>
  <si>
    <t>Hoogveenbossen</t>
  </si>
  <si>
    <t>H91E0A</t>
  </si>
  <si>
    <t>Vochtige alluviale bossen (zachthoutooibossen)</t>
  </si>
  <si>
    <t>H91E0B</t>
  </si>
  <si>
    <t>Vochtige alluviale bossen (essen-iepenbossen)</t>
  </si>
  <si>
    <t>H91E0C</t>
  </si>
  <si>
    <t>Vochtige alluviale bossen (beek-begeleidende bossen)</t>
  </si>
  <si>
    <t>H91F0</t>
  </si>
  <si>
    <t>Droge hardhoutooibossen</t>
  </si>
  <si>
    <t xml:space="preserve"> per 12 jaar </t>
  </si>
  <si>
    <t xml:space="preserve"> per jaar </t>
  </si>
  <si>
    <t xml:space="preserve">Totaal ha </t>
  </si>
  <si>
    <t>Gemaaid rietland</t>
  </si>
  <si>
    <t>Kruiden- en faunarijk grasland</t>
  </si>
  <si>
    <t>Kruiden- en faunarijke akker</t>
  </si>
  <si>
    <t>Vochtig weidevogelgrasland</t>
  </si>
  <si>
    <t>Wintergastenweide</t>
  </si>
  <si>
    <t>Droog bos met productie</t>
  </si>
  <si>
    <t>Vochtig bos met productie</t>
  </si>
  <si>
    <t xml:space="preserve">kosten per ha in jaar van </t>
  </si>
  <si>
    <t>Totaal per ha Beheer-type per jaar</t>
  </si>
  <si>
    <t>Gem. kosten per ha per jaar</t>
  </si>
  <si>
    <t>% te mon oppervlakte</t>
  </si>
  <si>
    <t>Index nummer</t>
  </si>
  <si>
    <t>Indexering CPI</t>
  </si>
  <si>
    <t>Aannemerstoeslag</t>
  </si>
  <si>
    <t>Werkbegeleiding</t>
  </si>
  <si>
    <t>BTW</t>
  </si>
  <si>
    <t>Normkosten</t>
  </si>
  <si>
    <t>Totaal percentage</t>
  </si>
  <si>
    <t>Subsidiebedrag</t>
  </si>
  <si>
    <t>Subsidiepercentage</t>
  </si>
  <si>
    <t>Gebaseerd op kostennorm + werkbegeleiding etc. * subsidiepercentage van 75%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</si>
</sst>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 &quot;€&quot;\ * #,##0_ ;_ &quot;€&quot;\ * \-#,##0_ ;_ &quot;€&quot;\ * &quot;-&quot;_ ;_ @_ 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-* #,##0.00_-;_-* #,##0.00\-;_-* &quot;-&quot;??_-;_-@_-"/>
    <numFmt numFmtId="165" formatCode="_-* #,##0.000_-;_-* #,##0.000\-;_-* &quot;-&quot;??_-;_-@_-"/>
    <numFmt numFmtId="166" formatCode="0.0%"/>
    <numFmt numFmtId="167" formatCode="&quot;€&quot;\ #,##0.00_-"/>
    <numFmt numFmtId="168" formatCode="_-[$€]\ * #,##0.00_-;_-[$€]\ * #,##0.00\-;_-[$€]\ * &quot;-&quot;??_-;_-@_-"/>
    <numFmt numFmtId="169" formatCode="_-* #,##0.0000_-;_-* #,##0.0000\-;_-* &quot;-&quot;????_-;_-@_-"/>
    <numFmt numFmtId="170" formatCode="_-* #,##0.000_-;_-* #,##0.000\-;_-* &quot;-&quot;????_-;_-@_-"/>
    <numFmt numFmtId="171" formatCode="_-* #,##0.00\ [$€-81D]_-;\-* #,##0.00\ [$€-81D]_-;_-* &quot;-&quot;??\ [$€-81D]_-;_-@_-"/>
    <numFmt numFmtId="172" formatCode="_-* #,##0\ [$€-81D]_-;\-* #,##0\ [$€-81D]_-;_-* &quot;-&quot;\ [$€-81D]_-;_-@_-"/>
    <numFmt numFmtId="173" formatCode="#,##0_ ;\-#,##0\ "/>
    <numFmt numFmtId="174" formatCode="#,##0.00_ ;\-#,##0.00\ 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8"/>
      <color indexed="8"/>
      <name val="Calibri"/>
      <family val="2"/>
    </font>
    <font>
      <b/>
      <sz val="8"/>
      <color indexed="10"/>
      <name val="Calibri"/>
      <family val="2"/>
    </font>
    <font>
      <sz val="8"/>
      <color indexed="10"/>
      <name val="Calibri"/>
      <family val="2"/>
    </font>
    <font>
      <sz val="10"/>
      <name val="Arial"/>
      <family val="2"/>
    </font>
    <font>
      <b/>
      <u/>
      <sz val="2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name val="Calibri"/>
      <family val="2"/>
      <scheme val="minor"/>
    </font>
    <font>
      <sz val="1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11">
    <xf numFmtId="0" fontId="0" fillId="0" borderId="0" xfId="0"/>
    <xf numFmtId="0" fontId="3" fillId="2" borderId="2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5" borderId="2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4" fillId="3" borderId="3" xfId="0" applyFont="1" applyFill="1" applyBorder="1" applyAlignment="1">
      <alignment horizontal="center" vertical="center" textRotation="90" wrapText="1"/>
    </xf>
    <xf numFmtId="0" fontId="4" fillId="5" borderId="3" xfId="0" applyFont="1" applyFill="1" applyBorder="1" applyAlignment="1">
      <alignment horizontal="center" vertical="center" textRotation="90" wrapText="1"/>
    </xf>
    <xf numFmtId="0" fontId="0" fillId="2" borderId="3" xfId="0" applyFill="1" applyBorder="1" applyAlignment="1">
      <alignment vertical="center" textRotation="90" wrapText="1"/>
    </xf>
    <xf numFmtId="0" fontId="0" fillId="5" borderId="3" xfId="0" applyFill="1" applyBorder="1" applyAlignment="1">
      <alignment vertical="center" textRotation="90" wrapText="1"/>
    </xf>
    <xf numFmtId="0" fontId="0" fillId="2" borderId="4" xfId="0" applyFill="1" applyBorder="1" applyAlignment="1">
      <alignment vertical="center" textRotation="90" wrapText="1"/>
    </xf>
    <xf numFmtId="0" fontId="4" fillId="3" borderId="4" xfId="0" applyFont="1" applyFill="1" applyBorder="1" applyAlignment="1">
      <alignment horizontal="center" vertical="center" textRotation="90" wrapText="1"/>
    </xf>
    <xf numFmtId="0" fontId="0" fillId="5" borderId="4" xfId="0" applyFill="1" applyBorder="1" applyAlignment="1">
      <alignment vertical="center" textRotation="90" wrapText="1"/>
    </xf>
    <xf numFmtId="0" fontId="5" fillId="6" borderId="5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vertical="center"/>
    </xf>
    <xf numFmtId="0" fontId="5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9" fontId="5" fillId="7" borderId="4" xfId="0" applyNumberFormat="1" applyFont="1" applyFill="1" applyBorder="1" applyAlignment="1">
      <alignment horizontal="center" vertical="center"/>
    </xf>
    <xf numFmtId="9" fontId="5" fillId="6" borderId="4" xfId="0" applyNumberFormat="1" applyFont="1" applyFill="1" applyBorder="1" applyAlignment="1">
      <alignment horizontal="center" vertical="center"/>
    </xf>
    <xf numFmtId="9" fontId="5" fillId="11" borderId="4" xfId="0" applyNumberFormat="1" applyFont="1" applyFill="1" applyBorder="1" applyAlignment="1">
      <alignment horizontal="center" vertical="center"/>
    </xf>
    <xf numFmtId="9" fontId="5" fillId="9" borderId="4" xfId="0" applyNumberFormat="1" applyFont="1" applyFill="1" applyBorder="1" applyAlignment="1">
      <alignment horizontal="center" vertical="center"/>
    </xf>
    <xf numFmtId="9" fontId="5" fillId="1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/>
    <xf numFmtId="0" fontId="12" fillId="0" borderId="0" xfId="0" applyFont="1"/>
    <xf numFmtId="0" fontId="10" fillId="0" borderId="0" xfId="0" applyFont="1" applyAlignment="1">
      <alignment wrapText="1"/>
    </xf>
    <xf numFmtId="174" fontId="10" fillId="0" borderId="0" xfId="1" applyNumberFormat="1" applyFont="1" applyFill="1" applyBorder="1" applyAlignment="1">
      <alignment horizontal="right"/>
    </xf>
    <xf numFmtId="0" fontId="10" fillId="0" borderId="0" xfId="0" applyFont="1" applyAlignment="1">
      <alignment horizontal="left"/>
    </xf>
    <xf numFmtId="3" fontId="12" fillId="0" borderId="0" xfId="0" applyNumberFormat="1" applyFont="1"/>
    <xf numFmtId="3" fontId="10" fillId="0" borderId="0" xfId="0" applyNumberFormat="1" applyFont="1"/>
    <xf numFmtId="0" fontId="12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/>
    </xf>
    <xf numFmtId="0" fontId="10" fillId="0" borderId="0" xfId="0" applyFont="1" applyAlignment="1">
      <alignment vertical="center"/>
    </xf>
    <xf numFmtId="0" fontId="10" fillId="15" borderId="0" xfId="0" applyFont="1" applyFill="1" applyBorder="1" applyAlignment="1">
      <alignment vertical="center"/>
    </xf>
    <xf numFmtId="167" fontId="12" fillId="15" borderId="9" xfId="0" applyNumberFormat="1" applyFont="1" applyFill="1" applyBorder="1" applyAlignment="1">
      <alignment horizontal="center" vertical="center" wrapText="1"/>
    </xf>
    <xf numFmtId="3" fontId="12" fillId="15" borderId="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2" fillId="14" borderId="1" xfId="0" applyFont="1" applyFill="1" applyBorder="1" applyAlignment="1">
      <alignment horizontal="left" vertical="center"/>
    </xf>
    <xf numFmtId="0" fontId="12" fillId="14" borderId="1" xfId="0" applyFont="1" applyFill="1" applyBorder="1" applyAlignment="1">
      <alignment vertical="center"/>
    </xf>
    <xf numFmtId="0" fontId="10" fillId="14" borderId="1" xfId="0" applyFont="1" applyFill="1" applyBorder="1" applyAlignment="1">
      <alignment horizontal="left" vertical="center"/>
    </xf>
    <xf numFmtId="0" fontId="10" fillId="14" borderId="1" xfId="0" applyFont="1" applyFill="1" applyBorder="1" applyAlignment="1">
      <alignment vertical="center"/>
    </xf>
    <xf numFmtId="174" fontId="10" fillId="0" borderId="0" xfId="1" applyNumberFormat="1" applyFont="1" applyFill="1" applyBorder="1" applyAlignment="1">
      <alignment horizontal="right" vertical="center"/>
    </xf>
    <xf numFmtId="174" fontId="12" fillId="0" borderId="0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3" fontId="9" fillId="0" borderId="0" xfId="0" applyNumberFormat="1" applyFont="1" applyFill="1" applyAlignment="1">
      <alignment horizontal="left"/>
    </xf>
    <xf numFmtId="3" fontId="10" fillId="0" borderId="0" xfId="0" applyNumberFormat="1" applyFont="1" applyFill="1" applyAlignment="1">
      <alignment horizontal="left"/>
    </xf>
    <xf numFmtId="2" fontId="10" fillId="0" borderId="0" xfId="0" applyNumberFormat="1" applyFont="1" applyFill="1" applyBorder="1" applyAlignment="1"/>
    <xf numFmtId="44" fontId="10" fillId="0" borderId="0" xfId="0" applyNumberFormat="1" applyFont="1"/>
    <xf numFmtId="9" fontId="10" fillId="0" borderId="0" xfId="0" applyNumberFormat="1" applyFont="1"/>
    <xf numFmtId="0" fontId="10" fillId="0" borderId="0" xfId="0" applyFont="1" applyFill="1" applyBorder="1" applyAlignment="1">
      <alignment vertical="top"/>
    </xf>
    <xf numFmtId="3" fontId="10" fillId="0" borderId="0" xfId="0" applyNumberFormat="1" applyFont="1" applyFill="1" applyAlignment="1"/>
    <xf numFmtId="44" fontId="10" fillId="0" borderId="0" xfId="0" applyNumberFormat="1" applyFont="1" applyAlignment="1"/>
    <xf numFmtId="3" fontId="10" fillId="0" borderId="0" xfId="0" applyNumberFormat="1" applyFont="1" applyAlignment="1"/>
    <xf numFmtId="0" fontId="10" fillId="0" borderId="14" xfId="0" applyFont="1" applyBorder="1" applyAlignment="1"/>
    <xf numFmtId="43" fontId="10" fillId="0" borderId="2" xfId="2" applyFont="1" applyBorder="1" applyAlignment="1"/>
    <xf numFmtId="3" fontId="10" fillId="0" borderId="0" xfId="0" applyNumberFormat="1" applyFont="1" applyFill="1"/>
    <xf numFmtId="3" fontId="11" fillId="0" borderId="0" xfId="0" applyNumberFormat="1" applyFont="1" applyFill="1" applyAlignment="1">
      <alignment horizontal="left"/>
    </xf>
    <xf numFmtId="2" fontId="12" fillId="0" borderId="6" xfId="0" applyNumberFormat="1" applyFont="1" applyFill="1" applyBorder="1" applyAlignment="1"/>
    <xf numFmtId="0" fontId="10" fillId="0" borderId="7" xfId="0" applyFont="1" applyBorder="1"/>
    <xf numFmtId="167" fontId="12" fillId="0" borderId="8" xfId="0" applyNumberFormat="1" applyFont="1" applyFill="1" applyBorder="1" applyAlignment="1">
      <alignment horizontal="center" wrapText="1"/>
    </xf>
    <xf numFmtId="167" fontId="12" fillId="0" borderId="7" xfId="0" applyNumberFormat="1" applyFont="1" applyFill="1" applyBorder="1" applyAlignment="1">
      <alignment horizontal="center"/>
    </xf>
    <xf numFmtId="167" fontId="12" fillId="0" borderId="7" xfId="0" applyNumberFormat="1" applyFont="1" applyFill="1" applyBorder="1" applyAlignment="1">
      <alignment horizontal="center" wrapText="1"/>
    </xf>
    <xf numFmtId="167" fontId="12" fillId="0" borderId="0" xfId="0" applyNumberFormat="1" applyFont="1" applyFill="1" applyBorder="1" applyAlignment="1">
      <alignment horizontal="center" wrapText="1"/>
    </xf>
    <xf numFmtId="44" fontId="12" fillId="0" borderId="6" xfId="0" applyNumberFormat="1" applyFont="1" applyFill="1" applyBorder="1" applyAlignment="1"/>
    <xf numFmtId="44" fontId="12" fillId="0" borderId="8" xfId="0" applyNumberFormat="1" applyFont="1" applyFill="1" applyBorder="1" applyAlignment="1">
      <alignment horizontal="center" wrapText="1"/>
    </xf>
    <xf numFmtId="44" fontId="12" fillId="0" borderId="9" xfId="0" applyNumberFormat="1" applyFont="1" applyFill="1" applyBorder="1" applyAlignment="1">
      <alignment horizontal="center" wrapText="1"/>
    </xf>
    <xf numFmtId="167" fontId="12" fillId="0" borderId="9" xfId="0" applyNumberFormat="1" applyFont="1" applyFill="1" applyBorder="1" applyAlignment="1">
      <alignment horizontal="center" wrapText="1"/>
    </xf>
    <xf numFmtId="0" fontId="10" fillId="0" borderId="15" xfId="0" applyFont="1" applyBorder="1"/>
    <xf numFmtId="43" fontId="10" fillId="0" borderId="3" xfId="2" applyFont="1" applyBorder="1"/>
    <xf numFmtId="3" fontId="12" fillId="0" borderId="0" xfId="0" applyNumberFormat="1" applyFont="1" applyFill="1"/>
    <xf numFmtId="3" fontId="12" fillId="0" borderId="0" xfId="0" applyNumberFormat="1" applyFont="1" applyFill="1" applyAlignment="1">
      <alignment horizontal="left"/>
    </xf>
    <xf numFmtId="3" fontId="12" fillId="0" borderId="0" xfId="0" applyNumberFormat="1" applyFont="1" applyFill="1" applyAlignment="1">
      <alignment horizontal="left" wrapText="1"/>
    </xf>
    <xf numFmtId="3" fontId="12" fillId="0" borderId="9" xfId="0" applyNumberFormat="1" applyFont="1" applyFill="1" applyBorder="1" applyAlignment="1">
      <alignment horizontal="center" wrapText="1"/>
    </xf>
    <xf numFmtId="3" fontId="12" fillId="0" borderId="5" xfId="0" applyNumberFormat="1" applyFont="1" applyFill="1" applyBorder="1" applyAlignment="1">
      <alignment horizontal="center" wrapText="1"/>
    </xf>
    <xf numFmtId="2" fontId="12" fillId="0" borderId="5" xfId="0" applyNumberFormat="1" applyFont="1" applyFill="1" applyBorder="1" applyAlignment="1">
      <alignment wrapText="1"/>
    </xf>
    <xf numFmtId="3" fontId="12" fillId="0" borderId="0" xfId="0" applyNumberFormat="1" applyFont="1" applyFill="1" applyBorder="1" applyAlignment="1">
      <alignment horizontal="center" wrapText="1"/>
    </xf>
    <xf numFmtId="44" fontId="12" fillId="0" borderId="5" xfId="0" applyNumberFormat="1" applyFont="1" applyFill="1" applyBorder="1" applyAlignment="1">
      <alignment horizontal="center" wrapText="1"/>
    </xf>
    <xf numFmtId="44" fontId="12" fillId="0" borderId="0" xfId="0" applyNumberFormat="1" applyFont="1"/>
    <xf numFmtId="167" fontId="12" fillId="0" borderId="9" xfId="0" applyNumberFormat="1" applyFont="1" applyFill="1" applyBorder="1" applyAlignment="1">
      <alignment horizontal="center"/>
    </xf>
    <xf numFmtId="2" fontId="12" fillId="0" borderId="9" xfId="0" applyNumberFormat="1" applyFont="1" applyFill="1" applyBorder="1" applyAlignment="1">
      <alignment horizontal="center"/>
    </xf>
    <xf numFmtId="167" fontId="12" fillId="0" borderId="0" xfId="0" applyNumberFormat="1" applyFont="1" applyFill="1" applyBorder="1" applyAlignment="1">
      <alignment horizontal="center"/>
    </xf>
    <xf numFmtId="44" fontId="12" fillId="0" borderId="9" xfId="0" applyNumberFormat="1" applyFont="1" applyFill="1" applyBorder="1" applyAlignment="1">
      <alignment horizontal="center"/>
    </xf>
    <xf numFmtId="3" fontId="10" fillId="0" borderId="0" xfId="0" applyNumberFormat="1" applyFont="1" applyFill="1" applyAlignment="1">
      <alignment wrapText="1"/>
    </xf>
    <xf numFmtId="3" fontId="10" fillId="0" borderId="0" xfId="0" applyNumberFormat="1" applyFont="1" applyFill="1" applyAlignment="1">
      <alignment horizontal="left" wrapText="1"/>
    </xf>
    <xf numFmtId="166" fontId="10" fillId="0" borderId="0" xfId="0" applyNumberFormat="1" applyFont="1" applyFill="1" applyAlignment="1">
      <alignment horizontal="left" wrapText="1"/>
    </xf>
    <xf numFmtId="167" fontId="12" fillId="0" borderId="9" xfId="0" quotePrefix="1" applyNumberFormat="1" applyFont="1" applyFill="1" applyBorder="1" applyAlignment="1">
      <alignment horizontal="center" wrapText="1"/>
    </xf>
    <xf numFmtId="2" fontId="12" fillId="0" borderId="9" xfId="0" applyNumberFormat="1" applyFont="1" applyFill="1" applyBorder="1" applyAlignment="1">
      <alignment wrapText="1"/>
    </xf>
    <xf numFmtId="49" fontId="12" fillId="0" borderId="9" xfId="0" applyNumberFormat="1" applyFont="1" applyFill="1" applyBorder="1" applyAlignment="1">
      <alignment horizontal="center" wrapText="1"/>
    </xf>
    <xf numFmtId="167" fontId="12" fillId="0" borderId="0" xfId="0" quotePrefix="1" applyNumberFormat="1" applyFont="1" applyFill="1" applyBorder="1" applyAlignment="1">
      <alignment horizontal="center" wrapText="1"/>
    </xf>
    <xf numFmtId="44" fontId="12" fillId="0" borderId="9" xfId="0" quotePrefix="1" applyNumberFormat="1" applyFont="1" applyFill="1" applyBorder="1" applyAlignment="1">
      <alignment horizontal="center" wrapText="1"/>
    </xf>
    <xf numFmtId="44" fontId="10" fillId="0" borderId="0" xfId="0" applyNumberFormat="1" applyFont="1" applyAlignment="1">
      <alignment wrapText="1"/>
    </xf>
    <xf numFmtId="44" fontId="12" fillId="0" borderId="10" xfId="0" quotePrefix="1" applyNumberFormat="1" applyFont="1" applyFill="1" applyBorder="1" applyAlignment="1">
      <alignment horizontal="center" wrapText="1"/>
    </xf>
    <xf numFmtId="3" fontId="10" fillId="0" borderId="0" xfId="0" applyNumberFormat="1" applyFont="1" applyAlignment="1">
      <alignment wrapText="1"/>
    </xf>
    <xf numFmtId="0" fontId="12" fillId="0" borderId="16" xfId="0" applyFont="1" applyBorder="1" applyAlignment="1">
      <alignment wrapText="1"/>
    </xf>
    <xf numFmtId="43" fontId="12" fillId="0" borderId="4" xfId="2" applyFont="1" applyBorder="1" applyAlignment="1">
      <alignment wrapText="1"/>
    </xf>
    <xf numFmtId="167" fontId="12" fillId="0" borderId="11" xfId="0" quotePrefix="1" applyNumberFormat="1" applyFont="1" applyFill="1" applyBorder="1" applyAlignment="1">
      <alignment horizontal="center" wrapText="1"/>
    </xf>
    <xf numFmtId="167" fontId="12" fillId="0" borderId="11" xfId="0" applyNumberFormat="1" applyFont="1" applyFill="1" applyBorder="1" applyAlignment="1">
      <alignment horizontal="center" wrapText="1"/>
    </xf>
    <xf numFmtId="167" fontId="12" fillId="0" borderId="1" xfId="0" quotePrefix="1" applyNumberFormat="1" applyFont="1" applyFill="1" applyBorder="1" applyAlignment="1">
      <alignment horizontal="center" wrapText="1"/>
    </xf>
    <xf numFmtId="167" fontId="12" fillId="0" borderId="1" xfId="0" applyNumberFormat="1" applyFont="1" applyFill="1" applyBorder="1" applyAlignment="1">
      <alignment horizontal="center" wrapText="1"/>
    </xf>
    <xf numFmtId="2" fontId="12" fillId="0" borderId="0" xfId="0" applyNumberFormat="1" applyFont="1" applyFill="1" applyBorder="1" applyAlignment="1">
      <alignment wrapText="1"/>
    </xf>
    <xf numFmtId="49" fontId="12" fillId="0" borderId="0" xfId="0" applyNumberFormat="1" applyFont="1" applyFill="1" applyBorder="1" applyAlignment="1">
      <alignment horizontal="center" wrapText="1"/>
    </xf>
    <xf numFmtId="44" fontId="12" fillId="0" borderId="1" xfId="0" quotePrefix="1" applyNumberFormat="1" applyFont="1" applyFill="1" applyBorder="1" applyAlignment="1">
      <alignment horizontal="center" wrapText="1"/>
    </xf>
    <xf numFmtId="44" fontId="12" fillId="0" borderId="11" xfId="0" quotePrefix="1" applyNumberFormat="1" applyFont="1" applyFill="1" applyBorder="1" applyAlignment="1">
      <alignment horizontal="center" wrapText="1"/>
    </xf>
    <xf numFmtId="44" fontId="10" fillId="0" borderId="1" xfId="0" applyNumberFormat="1" applyFont="1" applyBorder="1" applyAlignment="1">
      <alignment wrapText="1"/>
    </xf>
    <xf numFmtId="0" fontId="10" fillId="0" borderId="1" xfId="0" applyFont="1" applyFill="1" applyBorder="1" applyAlignment="1">
      <alignment horizontal="right" vertical="top"/>
    </xf>
    <xf numFmtId="169" fontId="10" fillId="0" borderId="1" xfId="0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right"/>
    </xf>
    <xf numFmtId="2" fontId="10" fillId="0" borderId="1" xfId="0" applyNumberFormat="1" applyFont="1" applyFill="1" applyBorder="1" applyAlignment="1"/>
    <xf numFmtId="169" fontId="10" fillId="0" borderId="0" xfId="0" applyNumberFormat="1" applyFont="1" applyFill="1" applyBorder="1" applyAlignment="1">
      <alignment horizontal="center"/>
    </xf>
    <xf numFmtId="44" fontId="10" fillId="0" borderId="1" xfId="0" applyNumberFormat="1" applyFont="1" applyFill="1" applyBorder="1" applyAlignment="1">
      <alignment horizontal="center"/>
    </xf>
    <xf numFmtId="44" fontId="10" fillId="0" borderId="1" xfId="0" applyNumberFormat="1" applyFont="1" applyBorder="1"/>
    <xf numFmtId="168" fontId="10" fillId="0" borderId="1" xfId="1" applyFont="1" applyFill="1" applyBorder="1" applyAlignment="1">
      <alignment horizontal="right"/>
    </xf>
    <xf numFmtId="170" fontId="10" fillId="0" borderId="1" xfId="0" applyNumberFormat="1" applyFont="1" applyFill="1" applyBorder="1" applyAlignment="1">
      <alignment horizontal="center"/>
    </xf>
    <xf numFmtId="9" fontId="10" fillId="0" borderId="1" xfId="0" applyNumberFormat="1" applyFont="1" applyFill="1" applyBorder="1" applyAlignment="1">
      <alignment horizontal="center"/>
    </xf>
    <xf numFmtId="4" fontId="10" fillId="0" borderId="1" xfId="1" applyNumberFormat="1" applyFont="1" applyFill="1" applyBorder="1" applyAlignment="1">
      <alignment horizontal="right"/>
    </xf>
    <xf numFmtId="168" fontId="10" fillId="0" borderId="1" xfId="1" applyFont="1" applyFill="1" applyBorder="1" applyAlignment="1">
      <alignment horizontal="center"/>
    </xf>
    <xf numFmtId="171" fontId="10" fillId="0" borderId="1" xfId="1" applyNumberFormat="1" applyFont="1" applyFill="1" applyBorder="1" applyAlignment="1">
      <alignment horizontal="center"/>
    </xf>
    <xf numFmtId="174" fontId="10" fillId="0" borderId="1" xfId="1" applyNumberFormat="1" applyFont="1" applyFill="1" applyBorder="1" applyAlignment="1">
      <alignment horizontal="right"/>
    </xf>
    <xf numFmtId="168" fontId="10" fillId="0" borderId="0" xfId="1" applyFont="1" applyFill="1" applyBorder="1" applyAlignment="1">
      <alignment horizontal="center"/>
    </xf>
    <xf numFmtId="44" fontId="10" fillId="0" borderId="1" xfId="1" applyNumberFormat="1" applyFont="1" applyFill="1" applyBorder="1" applyAlignment="1">
      <alignment horizontal="right"/>
    </xf>
    <xf numFmtId="44" fontId="10" fillId="0" borderId="1" xfId="1" applyNumberFormat="1" applyFont="1" applyFill="1" applyBorder="1" applyAlignment="1"/>
    <xf numFmtId="173" fontId="10" fillId="0" borderId="0" xfId="0" applyNumberFormat="1" applyFont="1"/>
    <xf numFmtId="44" fontId="10" fillId="0" borderId="0" xfId="2" applyNumberFormat="1" applyFont="1"/>
    <xf numFmtId="44" fontId="10" fillId="0" borderId="0" xfId="3" applyNumberFormat="1" applyFont="1"/>
    <xf numFmtId="13" fontId="10" fillId="0" borderId="1" xfId="0" applyNumberFormat="1" applyFont="1" applyFill="1" applyBorder="1" applyAlignment="1">
      <alignment horizontal="center"/>
    </xf>
    <xf numFmtId="173" fontId="10" fillId="0" borderId="1" xfId="1" applyNumberFormat="1" applyFont="1" applyFill="1" applyBorder="1" applyAlignment="1">
      <alignment horizontal="right"/>
    </xf>
    <xf numFmtId="171" fontId="10" fillId="0" borderId="0" xfId="0" applyNumberFormat="1" applyFont="1"/>
    <xf numFmtId="2" fontId="10" fillId="0" borderId="1" xfId="1" applyNumberFormat="1" applyFont="1" applyFill="1" applyBorder="1" applyAlignment="1">
      <alignment horizontal="right"/>
    </xf>
    <xf numFmtId="174" fontId="10" fillId="0" borderId="1" xfId="1" applyNumberFormat="1" applyFont="1" applyFill="1" applyBorder="1" applyAlignment="1">
      <alignment horizontal="center"/>
    </xf>
    <xf numFmtId="44" fontId="10" fillId="0" borderId="1" xfId="1" applyNumberFormat="1" applyFont="1" applyFill="1" applyBorder="1" applyAlignment="1">
      <alignment horizontal="center"/>
    </xf>
    <xf numFmtId="3" fontId="12" fillId="0" borderId="12" xfId="0" applyNumberFormat="1" applyFont="1" applyBorder="1"/>
    <xf numFmtId="164" fontId="12" fillId="0" borderId="1" xfId="0" applyNumberFormat="1" applyFont="1" applyBorder="1"/>
    <xf numFmtId="165" fontId="12" fillId="0" borderId="1" xfId="0" applyNumberFormat="1" applyFont="1" applyBorder="1"/>
    <xf numFmtId="2" fontId="12" fillId="0" borderId="1" xfId="0" applyNumberFormat="1" applyFont="1" applyBorder="1" applyAlignment="1"/>
    <xf numFmtId="164" fontId="12" fillId="0" borderId="0" xfId="0" applyNumberFormat="1" applyFont="1" applyBorder="1"/>
    <xf numFmtId="44" fontId="12" fillId="0" borderId="1" xfId="0" applyNumberFormat="1" applyFont="1" applyBorder="1"/>
    <xf numFmtId="2" fontId="10" fillId="0" borderId="0" xfId="0" applyNumberFormat="1" applyFont="1" applyAlignment="1"/>
    <xf numFmtId="172" fontId="10" fillId="0" borderId="0" xfId="0" applyNumberFormat="1" applyFont="1"/>
    <xf numFmtId="42" fontId="3" fillId="10" borderId="4" xfId="0" applyNumberFormat="1" applyFont="1" applyFill="1" applyBorder="1" applyAlignment="1">
      <alignment horizontal="center" vertical="center"/>
    </xf>
    <xf numFmtId="42" fontId="5" fillId="0" borderId="0" xfId="0" applyNumberFormat="1" applyFont="1" applyAlignment="1">
      <alignment horizontal="center" vertical="center"/>
    </xf>
    <xf numFmtId="42" fontId="3" fillId="0" borderId="0" xfId="0" applyNumberFormat="1" applyFont="1" applyAlignment="1">
      <alignment horizontal="center" vertical="center" wrapText="1"/>
    </xf>
    <xf numFmtId="42" fontId="0" fillId="0" borderId="0" xfId="0" applyNumberFormat="1"/>
    <xf numFmtId="42" fontId="5" fillId="7" borderId="4" xfId="0" applyNumberFormat="1" applyFont="1" applyFill="1" applyBorder="1" applyAlignment="1">
      <alignment horizontal="center" vertical="center"/>
    </xf>
    <xf numFmtId="42" fontId="5" fillId="0" borderId="0" xfId="0" applyNumberFormat="1" applyFont="1" applyAlignment="1">
      <alignment horizontal="center" vertical="center" wrapText="1"/>
    </xf>
    <xf numFmtId="42" fontId="4" fillId="3" borderId="2" xfId="0" applyNumberFormat="1" applyFont="1" applyFill="1" applyBorder="1" applyAlignment="1">
      <alignment horizontal="center" vertical="center" textRotation="90" wrapText="1"/>
    </xf>
    <xf numFmtId="42" fontId="4" fillId="3" borderId="3" xfId="0" applyNumberFormat="1" applyFont="1" applyFill="1" applyBorder="1" applyAlignment="1">
      <alignment horizontal="center" vertical="center" textRotation="90" wrapText="1"/>
    </xf>
    <xf numFmtId="42" fontId="0" fillId="3" borderId="3" xfId="0" applyNumberFormat="1" applyFill="1" applyBorder="1" applyAlignment="1">
      <alignment vertical="center" textRotation="90" wrapText="1"/>
    </xf>
    <xf numFmtId="42" fontId="0" fillId="3" borderId="4" xfId="0" applyNumberFormat="1" applyFill="1" applyBorder="1" applyAlignment="1">
      <alignment vertical="center" textRotation="90" wrapText="1"/>
    </xf>
    <xf numFmtId="42" fontId="5" fillId="8" borderId="4" xfId="0" applyNumberFormat="1" applyFont="1" applyFill="1" applyBorder="1" applyAlignment="1">
      <alignment horizontal="center" vertical="center"/>
    </xf>
    <xf numFmtId="42" fontId="3" fillId="8" borderId="4" xfId="0" applyNumberFormat="1" applyFont="1" applyFill="1" applyBorder="1" applyAlignment="1">
      <alignment horizontal="center" vertical="center"/>
    </xf>
    <xf numFmtId="42" fontId="6" fillId="0" borderId="0" xfId="0" applyNumberFormat="1" applyFont="1" applyAlignment="1">
      <alignment horizontal="center" vertical="center" wrapText="1"/>
    </xf>
    <xf numFmtId="42" fontId="4" fillId="4" borderId="2" xfId="0" applyNumberFormat="1" applyFont="1" applyFill="1" applyBorder="1" applyAlignment="1">
      <alignment horizontal="center" vertical="center" textRotation="90" wrapText="1"/>
    </xf>
    <xf numFmtId="42" fontId="4" fillId="4" borderId="3" xfId="0" applyNumberFormat="1" applyFont="1" applyFill="1" applyBorder="1" applyAlignment="1">
      <alignment horizontal="center" vertical="center" textRotation="90" wrapText="1"/>
    </xf>
    <xf numFmtId="42" fontId="0" fillId="4" borderId="3" xfId="0" applyNumberFormat="1" applyFill="1" applyBorder="1" applyAlignment="1">
      <alignment vertical="center" textRotation="90" wrapText="1"/>
    </xf>
    <xf numFmtId="42" fontId="0" fillId="4" borderId="4" xfId="0" applyNumberFormat="1" applyFill="1" applyBorder="1" applyAlignment="1">
      <alignment vertical="center" textRotation="90" wrapText="1"/>
    </xf>
    <xf numFmtId="42" fontId="3" fillId="7" borderId="4" xfId="0" applyNumberFormat="1" applyFont="1" applyFill="1" applyBorder="1" applyAlignment="1">
      <alignment horizontal="center" vertical="center"/>
    </xf>
    <xf numFmtId="42" fontId="3" fillId="9" borderId="4" xfId="0" applyNumberFormat="1" applyFont="1" applyFill="1" applyBorder="1" applyAlignment="1">
      <alignment horizontal="center" vertical="center"/>
    </xf>
    <xf numFmtId="42" fontId="3" fillId="2" borderId="5" xfId="0" applyNumberFormat="1" applyFont="1" applyFill="1" applyBorder="1" applyAlignment="1">
      <alignment horizontal="center" vertical="center" wrapText="1"/>
    </xf>
    <xf numFmtId="42" fontId="3" fillId="2" borderId="4" xfId="0" applyNumberFormat="1" applyFont="1" applyFill="1" applyBorder="1" applyAlignment="1">
      <alignment horizontal="center" vertical="center" wrapText="1"/>
    </xf>
    <xf numFmtId="3" fontId="13" fillId="15" borderId="14" xfId="0" applyNumberFormat="1" applyFont="1" applyFill="1" applyBorder="1" applyAlignment="1">
      <alignment horizontal="left" vertical="center"/>
    </xf>
    <xf numFmtId="3" fontId="10" fillId="15" borderId="17" xfId="0" applyNumberFormat="1" applyFont="1" applyFill="1" applyBorder="1" applyAlignment="1">
      <alignment horizontal="left" vertical="center"/>
    </xf>
    <xf numFmtId="0" fontId="10" fillId="15" borderId="17" xfId="0" applyFont="1" applyFill="1" applyBorder="1" applyAlignment="1">
      <alignment vertical="center"/>
    </xf>
    <xf numFmtId="0" fontId="10" fillId="15" borderId="2" xfId="0" applyFont="1" applyFill="1" applyBorder="1" applyAlignment="1">
      <alignment vertical="center"/>
    </xf>
    <xf numFmtId="0" fontId="14" fillId="15" borderId="15" xfId="0" applyFont="1" applyFill="1" applyBorder="1" applyAlignment="1">
      <alignment vertical="center"/>
    </xf>
    <xf numFmtId="3" fontId="10" fillId="15" borderId="0" xfId="0" applyNumberFormat="1" applyFont="1" applyFill="1" applyBorder="1" applyAlignment="1">
      <alignment vertical="center"/>
    </xf>
    <xf numFmtId="0" fontId="10" fillId="15" borderId="3" xfId="0" applyFont="1" applyFill="1" applyBorder="1" applyAlignment="1">
      <alignment vertical="center"/>
    </xf>
    <xf numFmtId="3" fontId="10" fillId="15" borderId="15" xfId="0" applyNumberFormat="1" applyFont="1" applyFill="1" applyBorder="1" applyAlignment="1">
      <alignment vertical="center"/>
    </xf>
    <xf numFmtId="3" fontId="10" fillId="15" borderId="0" xfId="0" applyNumberFormat="1" applyFont="1" applyFill="1" applyBorder="1" applyAlignment="1">
      <alignment horizontal="left" vertical="center"/>
    </xf>
    <xf numFmtId="3" fontId="12" fillId="15" borderId="0" xfId="0" applyNumberFormat="1" applyFont="1" applyFill="1" applyBorder="1" applyAlignment="1">
      <alignment horizontal="left" vertical="center"/>
    </xf>
    <xf numFmtId="3" fontId="12" fillId="15" borderId="15" xfId="0" applyNumberFormat="1" applyFont="1" applyFill="1" applyBorder="1" applyAlignment="1">
      <alignment vertical="center"/>
    </xf>
    <xf numFmtId="3" fontId="12" fillId="15" borderId="0" xfId="0" applyNumberFormat="1" applyFont="1" applyFill="1" applyBorder="1" applyAlignment="1">
      <alignment horizontal="left" vertical="center" wrapText="1"/>
    </xf>
    <xf numFmtId="0" fontId="12" fillId="15" borderId="3" xfId="0" applyFont="1" applyFill="1" applyBorder="1" applyAlignment="1">
      <alignment vertical="center"/>
    </xf>
    <xf numFmtId="3" fontId="10" fillId="14" borderId="15" xfId="0" applyNumberFormat="1" applyFont="1" applyFill="1" applyBorder="1" applyAlignment="1">
      <alignment vertical="center" wrapText="1"/>
    </xf>
    <xf numFmtId="3" fontId="10" fillId="14" borderId="0" xfId="0" applyNumberFormat="1" applyFont="1" applyFill="1" applyBorder="1" applyAlignment="1">
      <alignment horizontal="left" vertical="center" wrapText="1"/>
    </xf>
    <xf numFmtId="166" fontId="10" fillId="14" borderId="0" xfId="0" applyNumberFormat="1" applyFont="1" applyFill="1" applyBorder="1" applyAlignment="1">
      <alignment horizontal="left" vertical="center" wrapText="1"/>
    </xf>
    <xf numFmtId="0" fontId="10" fillId="14" borderId="0" xfId="0" applyFont="1" applyFill="1" applyBorder="1" applyAlignment="1">
      <alignment vertical="center" wrapText="1"/>
    </xf>
    <xf numFmtId="0" fontId="10" fillId="14" borderId="3" xfId="0" applyFont="1" applyFill="1" applyBorder="1" applyAlignment="1">
      <alignment vertical="center" wrapText="1"/>
    </xf>
    <xf numFmtId="0" fontId="12" fillId="14" borderId="18" xfId="0" applyFont="1" applyFill="1" applyBorder="1" applyAlignment="1">
      <alignment horizontal="right" vertical="center"/>
    </xf>
    <xf numFmtId="0" fontId="12" fillId="14" borderId="19" xfId="0" applyFont="1" applyFill="1" applyBorder="1" applyAlignment="1">
      <alignment vertical="center"/>
    </xf>
    <xf numFmtId="0" fontId="10" fillId="14" borderId="18" xfId="0" applyFont="1" applyFill="1" applyBorder="1" applyAlignment="1">
      <alignment horizontal="right" vertical="center"/>
    </xf>
    <xf numFmtId="44" fontId="10" fillId="14" borderId="19" xfId="3" applyFont="1" applyFill="1" applyBorder="1" applyAlignment="1">
      <alignment vertical="center"/>
    </xf>
    <xf numFmtId="3" fontId="12" fillId="14" borderId="19" xfId="0" applyNumberFormat="1" applyFont="1" applyFill="1" applyBorder="1" applyAlignment="1">
      <alignment vertical="center"/>
    </xf>
    <xf numFmtId="0" fontId="10" fillId="14" borderId="20" xfId="0" applyFont="1" applyFill="1" applyBorder="1" applyAlignment="1">
      <alignment horizontal="right" vertical="center"/>
    </xf>
    <xf numFmtId="0" fontId="10" fillId="14" borderId="21" xfId="0" applyFont="1" applyFill="1" applyBorder="1" applyAlignment="1">
      <alignment horizontal="left" vertical="center"/>
    </xf>
    <xf numFmtId="0" fontId="10" fillId="14" borderId="21" xfId="0" applyFont="1" applyFill="1" applyBorder="1" applyAlignment="1">
      <alignment vertical="center"/>
    </xf>
    <xf numFmtId="44" fontId="10" fillId="14" borderId="22" xfId="3" applyFont="1" applyFill="1" applyBorder="1" applyAlignment="1">
      <alignment vertical="center"/>
    </xf>
    <xf numFmtId="0" fontId="4" fillId="12" borderId="10" xfId="0" applyFont="1" applyFill="1" applyBorder="1" applyAlignment="1">
      <alignment horizontal="center" vertical="center" textRotation="90" wrapText="1"/>
    </xf>
    <xf numFmtId="0" fontId="4" fillId="12" borderId="13" xfId="0" applyFont="1" applyFill="1" applyBorder="1" applyAlignment="1">
      <alignment horizontal="center" vertical="center" textRotation="90" wrapText="1"/>
    </xf>
    <xf numFmtId="0" fontId="4" fillId="12" borderId="5" xfId="0" applyFont="1" applyFill="1" applyBorder="1" applyAlignment="1">
      <alignment horizontal="center" vertical="center" textRotation="90" wrapText="1"/>
    </xf>
    <xf numFmtId="42" fontId="4" fillId="12" borderId="10" xfId="0" applyNumberFormat="1" applyFont="1" applyFill="1" applyBorder="1" applyAlignment="1">
      <alignment horizontal="center" vertical="center" textRotation="90" wrapText="1"/>
    </xf>
    <xf numFmtId="42" fontId="4" fillId="12" borderId="13" xfId="0" applyNumberFormat="1" applyFont="1" applyFill="1" applyBorder="1" applyAlignment="1">
      <alignment horizontal="center" vertical="center" textRotation="90" wrapText="1"/>
    </xf>
    <xf numFmtId="42" fontId="4" fillId="12" borderId="5" xfId="0" applyNumberFormat="1" applyFont="1" applyFill="1" applyBorder="1" applyAlignment="1">
      <alignment horizontal="center" vertical="center" textRotation="90" wrapText="1"/>
    </xf>
    <xf numFmtId="42" fontId="4" fillId="5" borderId="10" xfId="0" applyNumberFormat="1" applyFont="1" applyFill="1" applyBorder="1" applyAlignment="1">
      <alignment horizontal="center" vertical="center" textRotation="90" wrapText="1"/>
    </xf>
    <xf numFmtId="42" fontId="4" fillId="5" borderId="13" xfId="0" applyNumberFormat="1" applyFont="1" applyFill="1" applyBorder="1" applyAlignment="1">
      <alignment horizontal="center" vertical="center" textRotation="90" wrapText="1"/>
    </xf>
    <xf numFmtId="42" fontId="4" fillId="5" borderId="5" xfId="0" applyNumberFormat="1" applyFont="1" applyFill="1" applyBorder="1" applyAlignment="1">
      <alignment horizontal="center" vertical="center" textRotation="90" wrapText="1"/>
    </xf>
    <xf numFmtId="42" fontId="4" fillId="13" borderId="10" xfId="0" applyNumberFormat="1" applyFont="1" applyFill="1" applyBorder="1" applyAlignment="1">
      <alignment horizontal="center" vertical="center" textRotation="90" wrapText="1"/>
    </xf>
    <xf numFmtId="42" fontId="4" fillId="13" borderId="13" xfId="0" applyNumberFormat="1" applyFont="1" applyFill="1" applyBorder="1" applyAlignment="1">
      <alignment horizontal="center" vertical="center" textRotation="90" wrapText="1"/>
    </xf>
    <xf numFmtId="42" fontId="4" fillId="13" borderId="5" xfId="0" applyNumberFormat="1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42" fontId="4" fillId="4" borderId="10" xfId="0" applyNumberFormat="1" applyFont="1" applyFill="1" applyBorder="1" applyAlignment="1">
      <alignment horizontal="center" vertical="center" textRotation="90" wrapText="1"/>
    </xf>
    <xf numFmtId="42" fontId="4" fillId="4" borderId="13" xfId="0" applyNumberFormat="1" applyFont="1" applyFill="1" applyBorder="1" applyAlignment="1">
      <alignment horizontal="center" vertical="center" textRotation="90" wrapText="1"/>
    </xf>
    <xf numFmtId="42" fontId="4" fillId="4" borderId="5" xfId="0" applyNumberFormat="1" applyFont="1" applyFill="1" applyBorder="1" applyAlignment="1">
      <alignment horizontal="center" vertical="center" textRotation="90" wrapText="1"/>
    </xf>
  </cellXfs>
  <cellStyles count="4">
    <cellStyle name="Euro" xfId="1"/>
    <cellStyle name="Komma" xfId="2" builtinId="3"/>
    <cellStyle name="Standaard" xfId="0" builtinId="0"/>
    <cellStyle name="Valuta" xfId="3" builtinId="4"/>
  </cellStyles>
  <dxfs count="15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H71"/>
  <sheetViews>
    <sheetView tabSelected="1" zoomScaleNormal="100" workbookViewId="0">
      <pane xSplit="3" ySplit="6" topLeftCell="D7" activePane="bottomRight" state="frozen"/>
      <selection pane="topRight" activeCell="F1" sqref="F1"/>
      <selection pane="bottomLeft" activeCell="A11" sqref="A11"/>
      <selection pane="bottomRight" activeCell="H11" sqref="H11"/>
    </sheetView>
  </sheetViews>
  <sheetFormatPr defaultColWidth="8.85546875" defaultRowHeight="21.75" customHeight="1" x14ac:dyDescent="0.2"/>
  <cols>
    <col min="1" max="1" width="10.42578125" style="38" customWidth="1"/>
    <col min="2" max="2" width="8.5703125" style="50" customWidth="1"/>
    <col min="3" max="3" width="52.140625" style="50" customWidth="1"/>
    <col min="4" max="4" width="10.140625" style="38" customWidth="1"/>
    <col min="5" max="5" width="15.85546875" style="38" customWidth="1"/>
    <col min="6" max="16384" width="8.85546875" style="38"/>
  </cols>
  <sheetData>
    <row r="1" spans="1:8" ht="21.75" customHeight="1" x14ac:dyDescent="0.2">
      <c r="A1" s="166" t="s">
        <v>106</v>
      </c>
      <c r="B1" s="167"/>
      <c r="C1" s="167"/>
      <c r="D1" s="168"/>
      <c r="E1" s="169"/>
    </row>
    <row r="2" spans="1:8" ht="21.75" customHeight="1" thickBot="1" x14ac:dyDescent="0.25">
      <c r="A2" s="170">
        <v>2015</v>
      </c>
      <c r="B2" s="171"/>
      <c r="C2" s="171"/>
      <c r="D2" s="39"/>
      <c r="E2" s="172"/>
    </row>
    <row r="3" spans="1:8" ht="21.75" customHeight="1" thickBot="1" x14ac:dyDescent="0.25">
      <c r="A3" s="173"/>
      <c r="B3" s="174"/>
      <c r="C3" s="175"/>
      <c r="D3" s="40"/>
      <c r="E3" s="172"/>
    </row>
    <row r="4" spans="1:8" s="42" customFormat="1" ht="33" customHeight="1" thickBot="1" x14ac:dyDescent="0.25">
      <c r="A4" s="176"/>
      <c r="B4" s="175"/>
      <c r="C4" s="177" t="s">
        <v>162</v>
      </c>
      <c r="D4" s="41" t="s">
        <v>360</v>
      </c>
      <c r="E4" s="178" t="s">
        <v>367</v>
      </c>
    </row>
    <row r="5" spans="1:8" ht="21.75" customHeight="1" x14ac:dyDescent="0.2">
      <c r="A5" s="173"/>
      <c r="B5" s="174"/>
      <c r="C5" s="39" t="s">
        <v>369</v>
      </c>
      <c r="D5" s="39"/>
      <c r="E5" s="172"/>
    </row>
    <row r="6" spans="1:8" s="43" customFormat="1" ht="21.75" customHeight="1" x14ac:dyDescent="0.2">
      <c r="A6" s="179"/>
      <c r="B6" s="180"/>
      <c r="C6" s="181"/>
      <c r="D6" s="182"/>
      <c r="E6" s="183"/>
    </row>
    <row r="7" spans="1:8" s="43" customFormat="1" ht="21.75" customHeight="1" x14ac:dyDescent="0.2">
      <c r="A7" s="179"/>
      <c r="B7" s="180"/>
      <c r="C7" s="180"/>
      <c r="D7" s="182"/>
      <c r="E7" s="183"/>
    </row>
    <row r="8" spans="1:8" s="42" customFormat="1" ht="21.75" customHeight="1" x14ac:dyDescent="0.2">
      <c r="A8" s="184">
        <v>1</v>
      </c>
      <c r="B8" s="44" t="s">
        <v>59</v>
      </c>
      <c r="C8" s="44"/>
      <c r="D8" s="45"/>
      <c r="E8" s="185"/>
    </row>
    <row r="9" spans="1:8" ht="21.75" customHeight="1" x14ac:dyDescent="0.2">
      <c r="A9" s="186"/>
      <c r="B9" s="46" t="s">
        <v>26</v>
      </c>
      <c r="C9" s="46" t="s">
        <v>65</v>
      </c>
      <c r="D9" s="47" t="s">
        <v>114</v>
      </c>
      <c r="E9" s="187">
        <f>VLOOKUP(D9,Monitoren2015!BF:BJ,5,FALSE)</f>
        <v>0</v>
      </c>
    </row>
    <row r="10" spans="1:8" ht="21.75" customHeight="1" x14ac:dyDescent="0.2">
      <c r="A10" s="186"/>
      <c r="B10" s="46" t="s">
        <v>27</v>
      </c>
      <c r="C10" s="46" t="s">
        <v>66</v>
      </c>
      <c r="D10" s="47" t="s">
        <v>115</v>
      </c>
      <c r="E10" s="187">
        <f>VLOOKUP(D10,Monitoren2015!BF:BJ,5,FALSE)</f>
        <v>15.2588259425</v>
      </c>
      <c r="H10" s="48"/>
    </row>
    <row r="11" spans="1:8" ht="21.75" customHeight="1" x14ac:dyDescent="0.2">
      <c r="A11" s="186"/>
      <c r="B11" s="46" t="s">
        <v>28</v>
      </c>
      <c r="C11" s="46" t="s">
        <v>67</v>
      </c>
      <c r="D11" s="47" t="s">
        <v>116</v>
      </c>
      <c r="E11" s="187">
        <f>VLOOKUP(D11,Monitoren2015!BF:BJ,5,FALSE)</f>
        <v>9.2498820156844896</v>
      </c>
      <c r="H11" s="48"/>
    </row>
    <row r="12" spans="1:8" ht="21.75" customHeight="1" x14ac:dyDescent="0.2">
      <c r="A12" s="186"/>
      <c r="B12" s="46" t="s">
        <v>29</v>
      </c>
      <c r="C12" s="46" t="s">
        <v>68</v>
      </c>
      <c r="D12" s="47" t="s">
        <v>117</v>
      </c>
      <c r="E12" s="187">
        <f>VLOOKUP(D12,Monitoren2015!BF:BJ,5,FALSE)</f>
        <v>8.3135130156844887</v>
      </c>
      <c r="H12" s="48"/>
    </row>
    <row r="13" spans="1:8" s="42" customFormat="1" ht="21.75" customHeight="1" x14ac:dyDescent="0.2">
      <c r="A13" s="184">
        <v>2</v>
      </c>
      <c r="B13" s="44" t="s">
        <v>43</v>
      </c>
      <c r="C13" s="44"/>
      <c r="D13" s="45"/>
      <c r="E13" s="188"/>
      <c r="H13" s="49"/>
    </row>
    <row r="14" spans="1:8" ht="21.75" customHeight="1" x14ac:dyDescent="0.2">
      <c r="A14" s="186"/>
      <c r="B14" s="46" t="s">
        <v>30</v>
      </c>
      <c r="C14" s="46" t="s">
        <v>31</v>
      </c>
      <c r="D14" s="47" t="s">
        <v>118</v>
      </c>
      <c r="E14" s="187">
        <f>VLOOKUP(D14,Monitoren2015!BF:BJ,5,FALSE)</f>
        <v>0</v>
      </c>
      <c r="H14" s="48"/>
    </row>
    <row r="15" spans="1:8" s="42" customFormat="1" ht="21.75" customHeight="1" x14ac:dyDescent="0.2">
      <c r="A15" s="184">
        <v>3</v>
      </c>
      <c r="B15" s="44" t="s">
        <v>44</v>
      </c>
      <c r="C15" s="44"/>
      <c r="D15" s="45"/>
      <c r="E15" s="188"/>
      <c r="H15" s="49"/>
    </row>
    <row r="16" spans="1:8" ht="21.75" customHeight="1" x14ac:dyDescent="0.2">
      <c r="A16" s="186"/>
      <c r="B16" s="46" t="s">
        <v>32</v>
      </c>
      <c r="C16" s="46" t="s">
        <v>33</v>
      </c>
      <c r="D16" s="47" t="s">
        <v>119</v>
      </c>
      <c r="E16" s="187">
        <f>VLOOKUP(D16,Monitoren2015!BF:BJ,5,FALSE)</f>
        <v>0</v>
      </c>
      <c r="H16" s="48"/>
    </row>
    <row r="17" spans="1:8" s="42" customFormat="1" ht="21.75" customHeight="1" x14ac:dyDescent="0.2">
      <c r="A17" s="184">
        <v>4</v>
      </c>
      <c r="B17" s="44" t="s">
        <v>45</v>
      </c>
      <c r="C17" s="44"/>
      <c r="D17" s="45"/>
      <c r="E17" s="188"/>
      <c r="H17" s="49"/>
    </row>
    <row r="18" spans="1:8" ht="21.75" customHeight="1" x14ac:dyDescent="0.2">
      <c r="A18" s="186"/>
      <c r="B18" s="46" t="s">
        <v>34</v>
      </c>
      <c r="C18" s="46" t="s">
        <v>35</v>
      </c>
      <c r="D18" s="47" t="s">
        <v>120</v>
      </c>
      <c r="E18" s="187">
        <f>VLOOKUP(D18,Monitoren2015!BF:BJ,5,FALSE)</f>
        <v>0</v>
      </c>
      <c r="H18" s="48"/>
    </row>
    <row r="19" spans="1:8" ht="21.75" customHeight="1" x14ac:dyDescent="0.2">
      <c r="A19" s="186"/>
      <c r="B19" s="46" t="s">
        <v>36</v>
      </c>
      <c r="C19" s="46" t="s">
        <v>69</v>
      </c>
      <c r="D19" s="47" t="s">
        <v>121</v>
      </c>
      <c r="E19" s="187">
        <f>VLOOKUP(D19,Monitoren2015!BF:BJ,5,FALSE)</f>
        <v>0</v>
      </c>
      <c r="H19" s="48"/>
    </row>
    <row r="20" spans="1:8" ht="21.75" customHeight="1" x14ac:dyDescent="0.2">
      <c r="A20" s="186"/>
      <c r="B20" s="46" t="s">
        <v>37</v>
      </c>
      <c r="C20" s="46" t="s">
        <v>38</v>
      </c>
      <c r="D20" s="47" t="s">
        <v>122</v>
      </c>
      <c r="E20" s="187">
        <f>VLOOKUP(D20,Monitoren2015!BF:BJ,5,FALSE)</f>
        <v>0</v>
      </c>
      <c r="H20" s="48"/>
    </row>
    <row r="21" spans="1:8" ht="21.75" customHeight="1" x14ac:dyDescent="0.2">
      <c r="A21" s="186"/>
      <c r="B21" s="46" t="s">
        <v>39</v>
      </c>
      <c r="C21" s="46" t="s">
        <v>40</v>
      </c>
      <c r="D21" s="47" t="s">
        <v>123</v>
      </c>
      <c r="E21" s="187">
        <f>VLOOKUP(D21,Monitoren2015!BF:BJ,5,FALSE)</f>
        <v>0</v>
      </c>
      <c r="H21" s="48"/>
    </row>
    <row r="22" spans="1:8" s="42" customFormat="1" ht="21.75" customHeight="1" x14ac:dyDescent="0.2">
      <c r="A22" s="184">
        <v>5</v>
      </c>
      <c r="B22" s="44" t="s">
        <v>46</v>
      </c>
      <c r="C22" s="44"/>
      <c r="D22" s="45"/>
      <c r="E22" s="188"/>
      <c r="H22" s="49"/>
    </row>
    <row r="23" spans="1:8" ht="21.75" customHeight="1" x14ac:dyDescent="0.2">
      <c r="A23" s="186"/>
      <c r="B23" s="46" t="s">
        <v>47</v>
      </c>
      <c r="C23" s="46" t="s">
        <v>0</v>
      </c>
      <c r="D23" s="47" t="s">
        <v>124</v>
      </c>
      <c r="E23" s="187">
        <f>VLOOKUP(D23,Monitoren2015!BF:BJ,5,FALSE)</f>
        <v>18.930633749999998</v>
      </c>
      <c r="H23" s="48"/>
    </row>
    <row r="24" spans="1:8" ht="21.75" customHeight="1" x14ac:dyDescent="0.2">
      <c r="A24" s="186"/>
      <c r="B24" s="46" t="s">
        <v>48</v>
      </c>
      <c r="C24" s="46" t="s">
        <v>349</v>
      </c>
      <c r="D24" s="47" t="s">
        <v>125</v>
      </c>
      <c r="E24" s="187">
        <f>VLOOKUP(D24,Monitoren2015!BF:BJ,5,FALSE)</f>
        <v>11.503695</v>
      </c>
      <c r="H24" s="48"/>
    </row>
    <row r="25" spans="1:8" s="42" customFormat="1" ht="21.75" customHeight="1" x14ac:dyDescent="0.2">
      <c r="A25" s="184">
        <v>6</v>
      </c>
      <c r="B25" s="44" t="s">
        <v>16</v>
      </c>
      <c r="C25" s="44"/>
      <c r="D25" s="45"/>
      <c r="E25" s="188"/>
      <c r="H25" s="49"/>
    </row>
    <row r="26" spans="1:8" ht="21.75" customHeight="1" x14ac:dyDescent="0.2">
      <c r="A26" s="186"/>
      <c r="B26" s="46" t="s">
        <v>49</v>
      </c>
      <c r="C26" s="46" t="s">
        <v>50</v>
      </c>
      <c r="D26" s="47" t="s">
        <v>126</v>
      </c>
      <c r="E26" s="187">
        <f>VLOOKUP(D26,Monitoren2015!BF:BJ,5,FALSE)</f>
        <v>24.047021250000004</v>
      </c>
      <c r="H26" s="48"/>
    </row>
    <row r="27" spans="1:8" ht="21.75" customHeight="1" x14ac:dyDescent="0.2">
      <c r="A27" s="186"/>
      <c r="B27" s="46" t="s">
        <v>51</v>
      </c>
      <c r="C27" s="46" t="s">
        <v>70</v>
      </c>
      <c r="D27" s="47" t="s">
        <v>127</v>
      </c>
      <c r="E27" s="187">
        <f>VLOOKUP(D27,Monitoren2015!BF:BJ,5,FALSE)</f>
        <v>20.636096250000001</v>
      </c>
      <c r="H27" s="48"/>
    </row>
    <row r="28" spans="1:8" ht="21.75" customHeight="1" x14ac:dyDescent="0.2">
      <c r="A28" s="186"/>
      <c r="B28" s="46" t="s">
        <v>52</v>
      </c>
      <c r="C28" s="46" t="s">
        <v>53</v>
      </c>
      <c r="D28" s="47" t="s">
        <v>128</v>
      </c>
      <c r="E28" s="187">
        <f>VLOOKUP(D28,Monitoren2015!BF:BJ,5,FALSE)</f>
        <v>27.885947250000008</v>
      </c>
      <c r="H28" s="48"/>
    </row>
    <row r="29" spans="1:8" ht="21.75" customHeight="1" x14ac:dyDescent="0.2">
      <c r="A29" s="186"/>
      <c r="B29" s="46" t="s">
        <v>54</v>
      </c>
      <c r="C29" s="46" t="s">
        <v>55</v>
      </c>
      <c r="D29" s="47" t="s">
        <v>129</v>
      </c>
      <c r="E29" s="187">
        <f>VLOOKUP(D29,Monitoren2015!BF:BJ,5,FALSE)</f>
        <v>14.355944749999999</v>
      </c>
      <c r="H29" s="48"/>
    </row>
    <row r="30" spans="1:8" ht="21.75" customHeight="1" x14ac:dyDescent="0.2">
      <c r="A30" s="186"/>
      <c r="B30" s="46" t="s">
        <v>56</v>
      </c>
      <c r="C30" s="46" t="s">
        <v>57</v>
      </c>
      <c r="D30" s="47" t="s">
        <v>130</v>
      </c>
      <c r="E30" s="187">
        <f>VLOOKUP(D30,Monitoren2015!BF:BJ,5,FALSE)</f>
        <v>89.391011710000015</v>
      </c>
      <c r="H30" s="48"/>
    </row>
    <row r="31" spans="1:8" ht="21.75" customHeight="1" x14ac:dyDescent="0.2">
      <c r="A31" s="186"/>
      <c r="B31" s="46" t="s">
        <v>58</v>
      </c>
      <c r="C31" s="46" t="s">
        <v>71</v>
      </c>
      <c r="D31" s="47" t="s">
        <v>131</v>
      </c>
      <c r="E31" s="187">
        <f>VLOOKUP(D31,Monitoren2015!BF:BJ,5,FALSE)</f>
        <v>89.297561710000011</v>
      </c>
      <c r="H31" s="48"/>
    </row>
    <row r="32" spans="1:8" s="42" customFormat="1" ht="21.75" customHeight="1" x14ac:dyDescent="0.2">
      <c r="A32" s="184">
        <v>7</v>
      </c>
      <c r="B32" s="44" t="s">
        <v>17</v>
      </c>
      <c r="C32" s="44"/>
      <c r="D32" s="45"/>
      <c r="E32" s="188"/>
      <c r="H32" s="49"/>
    </row>
    <row r="33" spans="1:8" ht="21.75" customHeight="1" x14ac:dyDescent="0.2">
      <c r="A33" s="186"/>
      <c r="B33" s="46" t="s">
        <v>60</v>
      </c>
      <c r="C33" s="46" t="s">
        <v>61</v>
      </c>
      <c r="D33" s="47" t="s">
        <v>132</v>
      </c>
      <c r="E33" s="187">
        <f>VLOOKUP(D33,Monitoren2015!BF:BJ,5,FALSE)</f>
        <v>13.218969749999999</v>
      </c>
      <c r="H33" s="48"/>
    </row>
    <row r="34" spans="1:8" ht="21.75" customHeight="1" x14ac:dyDescent="0.2">
      <c r="A34" s="186"/>
      <c r="B34" s="46" t="s">
        <v>62</v>
      </c>
      <c r="C34" s="46" t="s">
        <v>63</v>
      </c>
      <c r="D34" s="47" t="s">
        <v>133</v>
      </c>
      <c r="E34" s="187">
        <f>VLOOKUP(D34,Monitoren2015!BF:BJ,5,FALSE)</f>
        <v>13.218969749999999</v>
      </c>
      <c r="H34" s="48"/>
    </row>
    <row r="35" spans="1:8" s="42" customFormat="1" ht="21.75" customHeight="1" x14ac:dyDescent="0.2">
      <c r="A35" s="184">
        <v>8</v>
      </c>
      <c r="B35" s="44" t="s">
        <v>18</v>
      </c>
      <c r="C35" s="44"/>
      <c r="D35" s="45"/>
      <c r="E35" s="188"/>
      <c r="H35" s="49"/>
    </row>
    <row r="36" spans="1:8" ht="21.75" customHeight="1" x14ac:dyDescent="0.2">
      <c r="A36" s="186"/>
      <c r="B36" s="46" t="s">
        <v>64</v>
      </c>
      <c r="C36" s="46" t="s">
        <v>10</v>
      </c>
      <c r="D36" s="47" t="s">
        <v>134</v>
      </c>
      <c r="E36" s="187">
        <f>VLOOKUP(D36,Monitoren2015!BF:BJ,5,FALSE)</f>
        <v>7.2700985000000005</v>
      </c>
      <c r="H36" s="48"/>
    </row>
    <row r="37" spans="1:8" ht="21.75" customHeight="1" x14ac:dyDescent="0.2">
      <c r="A37" s="186"/>
      <c r="B37" s="46" t="s">
        <v>1</v>
      </c>
      <c r="C37" s="46" t="s">
        <v>2</v>
      </c>
      <c r="D37" s="47" t="s">
        <v>135</v>
      </c>
      <c r="E37" s="187">
        <f>VLOOKUP(D37,Monitoren2015!BF:BJ,5,FALSE)</f>
        <v>19.131239749999999</v>
      </c>
      <c r="H37" s="48"/>
    </row>
    <row r="38" spans="1:8" ht="21.75" customHeight="1" x14ac:dyDescent="0.2">
      <c r="A38" s="186"/>
      <c r="B38" s="46" t="s">
        <v>3</v>
      </c>
      <c r="C38" s="46" t="s">
        <v>4</v>
      </c>
      <c r="D38" s="47" t="s">
        <v>136</v>
      </c>
      <c r="E38" s="187">
        <f>VLOOKUP(D38,Monitoren2015!BF:BJ,5,FALSE)</f>
        <v>24.475022250000002</v>
      </c>
      <c r="H38" s="48"/>
    </row>
    <row r="39" spans="1:8" ht="21.75" customHeight="1" x14ac:dyDescent="0.2">
      <c r="A39" s="186"/>
      <c r="B39" s="46" t="s">
        <v>5</v>
      </c>
      <c r="C39" s="46" t="s">
        <v>6</v>
      </c>
      <c r="D39" s="47" t="s">
        <v>137</v>
      </c>
      <c r="E39" s="187">
        <f>VLOOKUP(D39,Monitoren2015!BF:BJ,5,FALSE)</f>
        <v>13.218969749999999</v>
      </c>
      <c r="H39" s="48"/>
    </row>
    <row r="40" spans="1:8" s="42" customFormat="1" ht="21.75" customHeight="1" x14ac:dyDescent="0.2">
      <c r="A40" s="184">
        <v>9</v>
      </c>
      <c r="B40" s="44" t="s">
        <v>11</v>
      </c>
      <c r="C40" s="44"/>
      <c r="D40" s="45"/>
      <c r="E40" s="188"/>
      <c r="H40" s="49"/>
    </row>
    <row r="41" spans="1:8" ht="21.75" customHeight="1" x14ac:dyDescent="0.2">
      <c r="A41" s="186"/>
      <c r="B41" s="46" t="s">
        <v>7</v>
      </c>
      <c r="C41" s="46" t="s">
        <v>12</v>
      </c>
      <c r="D41" s="47" t="s">
        <v>138</v>
      </c>
      <c r="E41" s="187">
        <f>VLOOKUP(D41,Monitoren2015!BF:BJ,5,FALSE)</f>
        <v>17.061945250000001</v>
      </c>
      <c r="H41" s="48"/>
    </row>
    <row r="42" spans="1:8" s="42" customFormat="1" ht="21.75" customHeight="1" x14ac:dyDescent="0.2">
      <c r="A42" s="184">
        <v>10</v>
      </c>
      <c r="B42" s="44" t="s">
        <v>19</v>
      </c>
      <c r="C42" s="44"/>
      <c r="D42" s="45"/>
      <c r="E42" s="188"/>
      <c r="H42" s="49"/>
    </row>
    <row r="43" spans="1:8" ht="21.75" customHeight="1" x14ac:dyDescent="0.2">
      <c r="A43" s="186"/>
      <c r="B43" s="46" t="s">
        <v>8</v>
      </c>
      <c r="C43" s="46" t="s">
        <v>9</v>
      </c>
      <c r="D43" s="47" t="s">
        <v>139</v>
      </c>
      <c r="E43" s="187">
        <f>VLOOKUP(D43,Monitoren2015!BF:BJ,5,FALSE)</f>
        <v>27.792497250000004</v>
      </c>
      <c r="H43" s="48"/>
    </row>
    <row r="44" spans="1:8" ht="21.75" customHeight="1" x14ac:dyDescent="0.2">
      <c r="A44" s="186"/>
      <c r="B44" s="46" t="s">
        <v>41</v>
      </c>
      <c r="C44" s="46" t="s">
        <v>13</v>
      </c>
      <c r="D44" s="47" t="s">
        <v>140</v>
      </c>
      <c r="E44" s="187">
        <f>VLOOKUP(D44,Monitoren2015!BF:BJ,5,FALSE)</f>
        <v>20.174764750000001</v>
      </c>
      <c r="H44" s="48"/>
    </row>
    <row r="45" spans="1:8" s="42" customFormat="1" ht="21.75" customHeight="1" x14ac:dyDescent="0.2">
      <c r="A45" s="184">
        <v>11</v>
      </c>
      <c r="B45" s="44" t="s">
        <v>20</v>
      </c>
      <c r="C45" s="44"/>
      <c r="D45" s="45"/>
      <c r="E45" s="188"/>
      <c r="H45" s="49"/>
    </row>
    <row r="46" spans="1:8" ht="21.75" customHeight="1" x14ac:dyDescent="0.2">
      <c r="A46" s="186"/>
      <c r="B46" s="46" t="s">
        <v>42</v>
      </c>
      <c r="C46" s="46" t="s">
        <v>14</v>
      </c>
      <c r="D46" s="47" t="s">
        <v>141</v>
      </c>
      <c r="E46" s="187">
        <f>VLOOKUP(D46,Monitoren2015!BF:BJ,5,FALSE)</f>
        <v>16.522738750000002</v>
      </c>
      <c r="H46" s="48"/>
    </row>
    <row r="47" spans="1:8" s="42" customFormat="1" ht="21.75" customHeight="1" x14ac:dyDescent="0.2">
      <c r="A47" s="184">
        <v>12</v>
      </c>
      <c r="B47" s="44" t="s">
        <v>21</v>
      </c>
      <c r="C47" s="44"/>
      <c r="D47" s="45"/>
      <c r="E47" s="188"/>
      <c r="H47" s="49"/>
    </row>
    <row r="48" spans="1:8" ht="21.75" customHeight="1" x14ac:dyDescent="0.2">
      <c r="A48" s="186"/>
      <c r="B48" s="46" t="s">
        <v>72</v>
      </c>
      <c r="C48" s="46" t="s">
        <v>73</v>
      </c>
      <c r="D48" s="47" t="s">
        <v>142</v>
      </c>
      <c r="E48" s="187">
        <f>VLOOKUP(D48,Monitoren2015!BF:BJ,5,FALSE)</f>
        <v>14.718141375000002</v>
      </c>
      <c r="H48" s="48"/>
    </row>
    <row r="49" spans="1:8" ht="21.75" customHeight="1" x14ac:dyDescent="0.2">
      <c r="A49" s="186"/>
      <c r="B49" s="46" t="s">
        <v>74</v>
      </c>
      <c r="C49" s="46" t="s">
        <v>350</v>
      </c>
      <c r="D49" s="47" t="s">
        <v>143</v>
      </c>
      <c r="E49" s="187">
        <f>VLOOKUP(D49,Monitoren2015!BF:BJ,5,FALSE)</f>
        <v>2.82219</v>
      </c>
      <c r="H49" s="48"/>
    </row>
    <row r="50" spans="1:8" ht="21.75" customHeight="1" x14ac:dyDescent="0.2">
      <c r="A50" s="186"/>
      <c r="B50" s="46" t="s">
        <v>75</v>
      </c>
      <c r="C50" s="46" t="s">
        <v>76</v>
      </c>
      <c r="D50" s="47" t="s">
        <v>144</v>
      </c>
      <c r="E50" s="187">
        <f>VLOOKUP(D50,Monitoren2015!BF:BJ,5,FALSE)</f>
        <v>15.292313750000002</v>
      </c>
      <c r="H50" s="48"/>
    </row>
    <row r="51" spans="1:8" ht="21.75" customHeight="1" x14ac:dyDescent="0.2">
      <c r="A51" s="186"/>
      <c r="B51" s="46" t="s">
        <v>77</v>
      </c>
      <c r="C51" s="46" t="s">
        <v>95</v>
      </c>
      <c r="D51" s="47" t="s">
        <v>145</v>
      </c>
      <c r="E51" s="187">
        <f>VLOOKUP(D51,Monitoren2015!BF:BJ,5,FALSE)</f>
        <v>17.061945250000001</v>
      </c>
      <c r="H51" s="48"/>
    </row>
    <row r="52" spans="1:8" ht="21.75" customHeight="1" x14ac:dyDescent="0.2">
      <c r="A52" s="186"/>
      <c r="B52" s="46" t="s">
        <v>78</v>
      </c>
      <c r="C52" s="46" t="s">
        <v>351</v>
      </c>
      <c r="D52" s="47" t="s">
        <v>146</v>
      </c>
      <c r="E52" s="187">
        <f>VLOOKUP(D52,Monitoren2015!BF:BJ,5,FALSE)</f>
        <v>8.2933760000000021</v>
      </c>
      <c r="H52" s="48"/>
    </row>
    <row r="53" spans="1:8" ht="21.75" customHeight="1" x14ac:dyDescent="0.2">
      <c r="A53" s="186"/>
      <c r="B53" s="46" t="s">
        <v>96</v>
      </c>
      <c r="C53" s="46" t="s">
        <v>97</v>
      </c>
      <c r="D53" s="47" t="s">
        <v>147</v>
      </c>
      <c r="E53" s="187">
        <f>VLOOKUP(D53,Monitoren2015!BF:BJ,5,FALSE)</f>
        <v>4.681845</v>
      </c>
      <c r="H53" s="48"/>
    </row>
    <row r="54" spans="1:8" s="42" customFormat="1" ht="21.75" customHeight="1" x14ac:dyDescent="0.2">
      <c r="A54" s="184">
        <v>13</v>
      </c>
      <c r="B54" s="44" t="s">
        <v>22</v>
      </c>
      <c r="C54" s="44"/>
      <c r="D54" s="45"/>
      <c r="E54" s="188"/>
      <c r="H54" s="49"/>
    </row>
    <row r="55" spans="1:8" ht="21.75" customHeight="1" x14ac:dyDescent="0.2">
      <c r="A55" s="186"/>
      <c r="B55" s="46" t="s">
        <v>79</v>
      </c>
      <c r="C55" s="46" t="s">
        <v>352</v>
      </c>
      <c r="D55" s="47" t="s">
        <v>148</v>
      </c>
      <c r="E55" s="187">
        <f>VLOOKUP(D55,Monitoren2015!BF:BJ,5,FALSE)</f>
        <v>7.476</v>
      </c>
      <c r="H55" s="48"/>
    </row>
    <row r="56" spans="1:8" ht="21.75" customHeight="1" x14ac:dyDescent="0.2">
      <c r="A56" s="186"/>
      <c r="B56" s="46" t="s">
        <v>80</v>
      </c>
      <c r="C56" s="46" t="s">
        <v>353</v>
      </c>
      <c r="D56" s="47" t="s">
        <v>149</v>
      </c>
      <c r="E56" s="187">
        <f>VLOOKUP(D56,Monitoren2015!BF:BJ,5,FALSE)</f>
        <v>0</v>
      </c>
      <c r="H56" s="48"/>
    </row>
    <row r="57" spans="1:8" s="42" customFormat="1" ht="21.75" customHeight="1" x14ac:dyDescent="0.2">
      <c r="A57" s="184">
        <v>14</v>
      </c>
      <c r="B57" s="44" t="s">
        <v>23</v>
      </c>
      <c r="C57" s="44"/>
      <c r="D57" s="45"/>
      <c r="E57" s="188"/>
      <c r="H57" s="49"/>
    </row>
    <row r="58" spans="1:8" ht="21.75" customHeight="1" x14ac:dyDescent="0.2">
      <c r="A58" s="186"/>
      <c r="B58" s="46" t="s">
        <v>81</v>
      </c>
      <c r="C58" s="46" t="s">
        <v>98</v>
      </c>
      <c r="D58" s="47" t="s">
        <v>150</v>
      </c>
      <c r="E58" s="187">
        <f>VLOOKUP(D58,Monitoren2015!BF:BJ,5,FALSE)</f>
        <v>17.641023750000002</v>
      </c>
      <c r="H58" s="48"/>
    </row>
    <row r="59" spans="1:8" ht="21.75" customHeight="1" x14ac:dyDescent="0.2">
      <c r="A59" s="186"/>
      <c r="B59" s="46" t="s">
        <v>82</v>
      </c>
      <c r="C59" s="46" t="s">
        <v>99</v>
      </c>
      <c r="D59" s="47" t="s">
        <v>151</v>
      </c>
      <c r="E59" s="187">
        <f>VLOOKUP(D59,Monitoren2015!BF:BJ,5,FALSE)</f>
        <v>9.4423437500000009</v>
      </c>
      <c r="H59" s="48"/>
    </row>
    <row r="60" spans="1:8" ht="21.75" customHeight="1" x14ac:dyDescent="0.2">
      <c r="A60" s="186"/>
      <c r="B60" s="46" t="s">
        <v>83</v>
      </c>
      <c r="C60" s="46" t="s">
        <v>100</v>
      </c>
      <c r="D60" s="47" t="s">
        <v>152</v>
      </c>
      <c r="E60" s="187">
        <f>VLOOKUP(D60,Monitoren2015!BF:BJ,5,FALSE)</f>
        <v>15.929876374999999</v>
      </c>
      <c r="H60" s="48"/>
    </row>
    <row r="61" spans="1:8" s="42" customFormat="1" ht="21.75" customHeight="1" x14ac:dyDescent="0.2">
      <c r="A61" s="184">
        <v>15</v>
      </c>
      <c r="B61" s="44" t="s">
        <v>24</v>
      </c>
      <c r="C61" s="44"/>
      <c r="D61" s="45"/>
      <c r="E61" s="188"/>
    </row>
    <row r="62" spans="1:8" ht="21.75" customHeight="1" x14ac:dyDescent="0.2">
      <c r="A62" s="186"/>
      <c r="B62" s="46" t="s">
        <v>84</v>
      </c>
      <c r="C62" s="46" t="s">
        <v>85</v>
      </c>
      <c r="D62" s="47" t="s">
        <v>153</v>
      </c>
      <c r="E62" s="187">
        <f>VLOOKUP(D62,Monitoren2015!BF:BJ,5,FALSE)</f>
        <v>6.8966099999999999</v>
      </c>
    </row>
    <row r="63" spans="1:8" ht="21.75" customHeight="1" x14ac:dyDescent="0.2">
      <c r="A63" s="186"/>
      <c r="B63" s="46" t="s">
        <v>86</v>
      </c>
      <c r="C63" s="46" t="s">
        <v>101</v>
      </c>
      <c r="D63" s="47" t="s">
        <v>154</v>
      </c>
      <c r="E63" s="187">
        <f>VLOOKUP(D63,Monitoren2015!BF:BJ,5,FALSE)</f>
        <v>6.8966099999999999</v>
      </c>
    </row>
    <row r="64" spans="1:8" s="42" customFormat="1" ht="21.75" customHeight="1" x14ac:dyDescent="0.2">
      <c r="A64" s="184">
        <v>16</v>
      </c>
      <c r="B64" s="44" t="s">
        <v>102</v>
      </c>
      <c r="C64" s="44"/>
      <c r="D64" s="45"/>
      <c r="E64" s="188"/>
    </row>
    <row r="65" spans="1:5" ht="21.75" customHeight="1" x14ac:dyDescent="0.2">
      <c r="A65" s="186"/>
      <c r="B65" s="46" t="s">
        <v>87</v>
      </c>
      <c r="C65" s="46" t="s">
        <v>354</v>
      </c>
      <c r="D65" s="47" t="s">
        <v>155</v>
      </c>
      <c r="E65" s="187">
        <f>VLOOKUP(D65,Monitoren2015!BF:BJ,5,FALSE)</f>
        <v>4.6226599999999998</v>
      </c>
    </row>
    <row r="66" spans="1:5" ht="21.75" customHeight="1" x14ac:dyDescent="0.2">
      <c r="A66" s="186"/>
      <c r="B66" s="46" t="s">
        <v>88</v>
      </c>
      <c r="C66" s="46" t="s">
        <v>355</v>
      </c>
      <c r="D66" s="47" t="s">
        <v>156</v>
      </c>
      <c r="E66" s="187">
        <f>VLOOKUP(D66,Monitoren2015!BF:BJ,5,FALSE)</f>
        <v>4.6226599999999998</v>
      </c>
    </row>
    <row r="67" spans="1:5" s="42" customFormat="1" ht="21.75" customHeight="1" x14ac:dyDescent="0.2">
      <c r="A67" s="184">
        <v>17</v>
      </c>
      <c r="B67" s="44" t="s">
        <v>25</v>
      </c>
      <c r="C67" s="44"/>
      <c r="D67" s="45"/>
      <c r="E67" s="188"/>
    </row>
    <row r="68" spans="1:5" ht="21.75" customHeight="1" x14ac:dyDescent="0.2">
      <c r="A68" s="186"/>
      <c r="B68" s="46" t="s">
        <v>89</v>
      </c>
      <c r="C68" s="46" t="s">
        <v>103</v>
      </c>
      <c r="D68" s="47" t="s">
        <v>157</v>
      </c>
      <c r="E68" s="187">
        <f>VLOOKUP(D68,Monitoren2015!BF:BJ,5,FALSE)</f>
        <v>13.036275000000002</v>
      </c>
    </row>
    <row r="69" spans="1:5" ht="21.75" customHeight="1" x14ac:dyDescent="0.2">
      <c r="A69" s="186"/>
      <c r="B69" s="46" t="s">
        <v>90</v>
      </c>
      <c r="C69" s="46" t="s">
        <v>91</v>
      </c>
      <c r="D69" s="47" t="s">
        <v>158</v>
      </c>
      <c r="E69" s="187">
        <f>VLOOKUP(D69,Monitoren2015!BF:BJ,5,FALSE)</f>
        <v>2.8035000000000005</v>
      </c>
    </row>
    <row r="70" spans="1:5" ht="21.75" customHeight="1" x14ac:dyDescent="0.2">
      <c r="A70" s="186"/>
      <c r="B70" s="46" t="s">
        <v>92</v>
      </c>
      <c r="C70" s="46" t="s">
        <v>104</v>
      </c>
      <c r="D70" s="47" t="s">
        <v>159</v>
      </c>
      <c r="E70" s="187">
        <f>VLOOKUP(D70,Monitoren2015!BF:BJ,5,FALSE)</f>
        <v>2.8035000000000005</v>
      </c>
    </row>
    <row r="71" spans="1:5" ht="21.75" customHeight="1" thickBot="1" x14ac:dyDescent="0.25">
      <c r="A71" s="189"/>
      <c r="B71" s="190" t="s">
        <v>93</v>
      </c>
      <c r="C71" s="190" t="s">
        <v>94</v>
      </c>
      <c r="D71" s="191" t="s">
        <v>160</v>
      </c>
      <c r="E71" s="192">
        <f>VLOOKUP(D71,Monitoren2015!BF:BJ,5,FALSE)</f>
        <v>0</v>
      </c>
    </row>
  </sheetData>
  <conditionalFormatting sqref="H10:H47 H49:H60">
    <cfRule type="expression" dxfId="14" priority="9" stopIfTrue="1">
      <formula>AND(H10="",#REF!&lt;&gt;"")</formula>
    </cfRule>
  </conditionalFormatting>
  <conditionalFormatting sqref="H48">
    <cfRule type="expression" dxfId="13" priority="8" stopIfTrue="1">
      <formula>AND(H48="",#REF!&lt;&gt;"")</formula>
    </cfRule>
  </conditionalFormatting>
  <pageMargins left="0.46" right="0.2" top="0.3" bottom="0.3" header="0.19" footer="0.15"/>
  <pageSetup paperSize="8" scale="87" orientation="landscape"/>
  <headerFooter alignWithMargins="0">
    <oddHeader>&amp;L&amp;"Arial,Vet"&amp;8Staatsbosbeheer&amp;C&amp;"Arial,Vet"&amp;8&amp;A&amp;R&amp;"Arial,Vet"&amp;8Control &amp; Audit</oddHeader>
    <oddFooter>&amp;L&amp;"Arial,Vet"&amp;8&amp;F&amp;C&amp;"Arial,Vet"&amp;8&amp;D  Tijd:  &amp;T&amp;R&amp;"Arial,Vet"&amp;8Pagina  &amp;P  van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>
    <tabColor indexed="42"/>
    <pageSetUpPr fitToPage="1"/>
  </sheetPr>
  <dimension ref="A1:BO93"/>
  <sheetViews>
    <sheetView zoomScaleNormal="100" workbookViewId="0">
      <pane xSplit="3" ySplit="6" topLeftCell="AH7" activePane="bottomRight" state="frozen"/>
      <selection pane="topRight" activeCell="F1" sqref="F1"/>
      <selection pane="bottomLeft" activeCell="A11" sqref="A11"/>
      <selection pane="bottomRight" activeCell="C13" sqref="C13"/>
    </sheetView>
  </sheetViews>
  <sheetFormatPr defaultColWidth="8.85546875" defaultRowHeight="12.75" x14ac:dyDescent="0.2"/>
  <cols>
    <col min="1" max="1" width="5.7109375" style="28" customWidth="1"/>
    <col min="2" max="2" width="6.42578125" style="33" customWidth="1"/>
    <col min="3" max="3" width="52.140625" style="33" customWidth="1"/>
    <col min="4" max="4" width="4.42578125" style="28" customWidth="1"/>
    <col min="5" max="8" width="11.7109375" style="28" customWidth="1"/>
    <col min="9" max="9" width="11.7109375" style="28" hidden="1" customWidth="1"/>
    <col min="10" max="10" width="2" style="28" customWidth="1"/>
    <col min="11" max="14" width="11.7109375" style="28" customWidth="1"/>
    <col min="15" max="15" width="13.85546875" style="28" hidden="1" customWidth="1"/>
    <col min="16" max="16" width="1.5703125" style="28" customWidth="1"/>
    <col min="17" max="20" width="11.7109375" style="28" customWidth="1"/>
    <col min="21" max="21" width="11.7109375" style="28" hidden="1" customWidth="1"/>
    <col min="22" max="22" width="1.5703125" style="28" customWidth="1"/>
    <col min="23" max="26" width="11.7109375" style="28" customWidth="1"/>
    <col min="27" max="27" width="11.7109375" style="28" hidden="1" customWidth="1"/>
    <col min="28" max="28" width="1.5703125" style="28" customWidth="1"/>
    <col min="29" max="32" width="11.7109375" style="28" customWidth="1"/>
    <col min="33" max="33" width="11.7109375" style="28" hidden="1" customWidth="1"/>
    <col min="34" max="34" width="1.7109375" style="28" customWidth="1"/>
    <col min="35" max="35" width="11.7109375" style="143" hidden="1" customWidth="1"/>
    <col min="36" max="41" width="11.7109375" style="28" hidden="1" customWidth="1"/>
    <col min="42" max="42" width="1.5703125" style="28" hidden="1" customWidth="1"/>
    <col min="43" max="43" width="11.7109375" style="143" hidden="1" customWidth="1"/>
    <col min="44" max="49" width="11.7109375" style="28" hidden="1" customWidth="1"/>
    <col min="50" max="50" width="1.5703125" style="28" hidden="1" customWidth="1"/>
    <col min="51" max="51" width="11.7109375" style="54" customWidth="1"/>
    <col min="52" max="53" width="11.7109375" style="28" customWidth="1"/>
    <col min="54" max="54" width="11.7109375" style="54" customWidth="1"/>
    <col min="55" max="55" width="11.7109375" style="54" hidden="1" customWidth="1"/>
    <col min="56" max="56" width="1.5703125" style="54" customWidth="1"/>
    <col min="57" max="57" width="12.42578125" style="54" customWidth="1"/>
    <col min="58" max="58" width="10.140625" style="28" customWidth="1"/>
    <col min="59" max="59" width="10" style="35" hidden="1" customWidth="1"/>
    <col min="60" max="60" width="18.28515625" style="28" hidden="1" customWidth="1"/>
    <col min="61" max="61" width="15" style="54" customWidth="1"/>
    <col min="62" max="62" width="13.5703125" style="54" customWidth="1"/>
    <col min="63" max="63" width="8.85546875" style="28"/>
    <col min="64" max="64" width="44.7109375" style="28" bestFit="1" customWidth="1"/>
    <col min="65" max="65" width="11.7109375" style="28" customWidth="1"/>
    <col min="66" max="16384" width="8.85546875" style="28"/>
  </cols>
  <sheetData>
    <row r="1" spans="1:67" ht="27" thickBot="1" x14ac:dyDescent="0.45">
      <c r="A1" s="51" t="s">
        <v>106</v>
      </c>
      <c r="B1" s="52"/>
      <c r="C1" s="52"/>
      <c r="AI1" s="53"/>
      <c r="AQ1" s="53"/>
      <c r="BL1" s="28" t="s">
        <v>368</v>
      </c>
      <c r="BM1" s="55">
        <v>0.75</v>
      </c>
    </row>
    <row r="2" spans="1:67" s="29" customFormat="1" ht="13.5" thickBot="1" x14ac:dyDescent="0.25">
      <c r="A2" s="56">
        <v>2015</v>
      </c>
      <c r="B2" s="57"/>
      <c r="C2" s="57"/>
      <c r="AI2" s="53" t="s">
        <v>112</v>
      </c>
      <c r="AQ2" s="53" t="s">
        <v>111</v>
      </c>
      <c r="AY2" s="58"/>
      <c r="BB2" s="58"/>
      <c r="BC2" s="58"/>
      <c r="BD2" s="58"/>
      <c r="BE2" s="58"/>
      <c r="BG2" s="59"/>
      <c r="BI2" s="58"/>
      <c r="BJ2" s="58"/>
      <c r="BL2" s="60" t="s">
        <v>361</v>
      </c>
      <c r="BM2" s="61">
        <v>1.2</v>
      </c>
    </row>
    <row r="3" spans="1:67" ht="15.75" thickBot="1" x14ac:dyDescent="0.3">
      <c r="A3" s="62"/>
      <c r="B3" s="52"/>
      <c r="C3" s="63"/>
      <c r="E3" s="64" t="s">
        <v>107</v>
      </c>
      <c r="F3" s="65"/>
      <c r="G3" s="66"/>
      <c r="H3" s="66"/>
      <c r="I3" s="66"/>
      <c r="K3" s="64" t="s">
        <v>108</v>
      </c>
      <c r="L3" s="65"/>
      <c r="M3" s="66"/>
      <c r="N3" s="66"/>
      <c r="O3" s="66"/>
      <c r="Q3" s="64" t="s">
        <v>109</v>
      </c>
      <c r="R3" s="65"/>
      <c r="S3" s="66"/>
      <c r="T3" s="66"/>
      <c r="U3" s="66"/>
      <c r="W3" s="64" t="s">
        <v>164</v>
      </c>
      <c r="X3" s="65"/>
      <c r="Y3" s="66"/>
      <c r="Z3" s="66"/>
      <c r="AA3" s="66"/>
      <c r="AC3" s="64" t="s">
        <v>110</v>
      </c>
      <c r="AD3" s="65"/>
      <c r="AE3" s="66"/>
      <c r="AF3" s="66"/>
      <c r="AG3" s="66"/>
      <c r="AI3" s="64"/>
      <c r="AJ3" s="67"/>
      <c r="AK3" s="68"/>
      <c r="AL3" s="68"/>
      <c r="AM3" s="66"/>
      <c r="AN3" s="69"/>
      <c r="AO3" s="69"/>
      <c r="AQ3" s="64"/>
      <c r="AR3" s="67"/>
      <c r="AS3" s="68"/>
      <c r="AT3" s="68"/>
      <c r="AU3" s="66"/>
      <c r="AV3" s="69"/>
      <c r="AW3" s="69"/>
      <c r="AY3" s="70" t="s">
        <v>113</v>
      </c>
      <c r="AZ3" s="65"/>
      <c r="BA3" s="66"/>
      <c r="BB3" s="71"/>
      <c r="BC3" s="71"/>
      <c r="BE3" s="72"/>
      <c r="BF3" s="73"/>
      <c r="BL3" s="74" t="s">
        <v>362</v>
      </c>
      <c r="BM3" s="75">
        <v>20</v>
      </c>
    </row>
    <row r="4" spans="1:67" s="30" customFormat="1" ht="39" thickBot="1" x14ac:dyDescent="0.25">
      <c r="A4" s="76"/>
      <c r="B4" s="77"/>
      <c r="C4" s="78" t="s">
        <v>162</v>
      </c>
      <c r="E4" s="79" t="s">
        <v>356</v>
      </c>
      <c r="F4" s="80" t="s">
        <v>105</v>
      </c>
      <c r="G4" s="80" t="s">
        <v>359</v>
      </c>
      <c r="H4" s="80" t="s">
        <v>358</v>
      </c>
      <c r="I4" s="80" t="s">
        <v>165</v>
      </c>
      <c r="K4" s="80" t="s">
        <v>356</v>
      </c>
      <c r="L4" s="80" t="s">
        <v>105</v>
      </c>
      <c r="M4" s="80" t="s">
        <v>359</v>
      </c>
      <c r="N4" s="80" t="s">
        <v>358</v>
      </c>
      <c r="O4" s="80" t="s">
        <v>165</v>
      </c>
      <c r="Q4" s="80" t="s">
        <v>356</v>
      </c>
      <c r="R4" s="80" t="s">
        <v>105</v>
      </c>
      <c r="S4" s="80" t="s">
        <v>359</v>
      </c>
      <c r="T4" s="80" t="s">
        <v>358</v>
      </c>
      <c r="U4" s="80" t="s">
        <v>165</v>
      </c>
      <c r="W4" s="80" t="s">
        <v>356</v>
      </c>
      <c r="X4" s="80" t="s">
        <v>105</v>
      </c>
      <c r="Y4" s="80" t="s">
        <v>359</v>
      </c>
      <c r="Z4" s="80" t="s">
        <v>358</v>
      </c>
      <c r="AA4" s="80" t="s">
        <v>165</v>
      </c>
      <c r="AC4" s="80" t="s">
        <v>356</v>
      </c>
      <c r="AD4" s="80" t="s">
        <v>105</v>
      </c>
      <c r="AE4" s="80" t="s">
        <v>359</v>
      </c>
      <c r="AF4" s="80" t="s">
        <v>358</v>
      </c>
      <c r="AG4" s="80" t="s">
        <v>165</v>
      </c>
      <c r="AI4" s="81"/>
      <c r="AJ4" s="80"/>
      <c r="AK4" s="80"/>
      <c r="AL4" s="80"/>
      <c r="AM4" s="80"/>
      <c r="AN4" s="82"/>
      <c r="AO4" s="82"/>
      <c r="AQ4" s="81"/>
      <c r="AR4" s="80"/>
      <c r="AS4" s="80"/>
      <c r="AT4" s="80"/>
      <c r="AU4" s="80"/>
      <c r="AV4" s="82"/>
      <c r="AW4" s="82"/>
      <c r="AY4" s="83" t="s">
        <v>356</v>
      </c>
      <c r="AZ4" s="80" t="s">
        <v>105</v>
      </c>
      <c r="BA4" s="80" t="s">
        <v>359</v>
      </c>
      <c r="BB4" s="83" t="s">
        <v>358</v>
      </c>
      <c r="BC4" s="83" t="s">
        <v>165</v>
      </c>
      <c r="BD4" s="84"/>
      <c r="BE4" s="83" t="s">
        <v>357</v>
      </c>
      <c r="BF4" s="80" t="s">
        <v>360</v>
      </c>
      <c r="BG4" s="79" t="s">
        <v>348</v>
      </c>
      <c r="BH4" s="79" t="s">
        <v>170</v>
      </c>
      <c r="BI4" s="84" t="s">
        <v>365</v>
      </c>
      <c r="BJ4" s="84" t="s">
        <v>367</v>
      </c>
      <c r="BL4" s="74" t="s">
        <v>363</v>
      </c>
      <c r="BM4" s="75">
        <v>15</v>
      </c>
    </row>
    <row r="5" spans="1:67" ht="13.5" thickBot="1" x14ac:dyDescent="0.25">
      <c r="A5" s="62"/>
      <c r="B5" s="52"/>
      <c r="C5" s="52"/>
      <c r="E5" s="85" t="s">
        <v>161</v>
      </c>
      <c r="F5" s="85"/>
      <c r="G5" s="85"/>
      <c r="H5" s="85"/>
      <c r="I5" s="85"/>
      <c r="K5" s="85" t="s">
        <v>161</v>
      </c>
      <c r="L5" s="85"/>
      <c r="M5" s="85"/>
      <c r="N5" s="85"/>
      <c r="O5" s="85"/>
      <c r="Q5" s="85" t="s">
        <v>161</v>
      </c>
      <c r="R5" s="85"/>
      <c r="S5" s="85"/>
      <c r="T5" s="85"/>
      <c r="U5" s="85"/>
      <c r="W5" s="85" t="s">
        <v>161</v>
      </c>
      <c r="X5" s="85"/>
      <c r="Y5" s="85"/>
      <c r="Z5" s="85"/>
      <c r="AA5" s="85"/>
      <c r="AC5" s="85" t="s">
        <v>161</v>
      </c>
      <c r="AD5" s="85"/>
      <c r="AE5" s="85"/>
      <c r="AF5" s="85"/>
      <c r="AG5" s="85"/>
      <c r="AI5" s="86"/>
      <c r="AJ5" s="85"/>
      <c r="AK5" s="85"/>
      <c r="AL5" s="85"/>
      <c r="AM5" s="85"/>
      <c r="AN5" s="87"/>
      <c r="AO5" s="87"/>
      <c r="AQ5" s="86"/>
      <c r="AR5" s="85"/>
      <c r="AS5" s="85"/>
      <c r="AT5" s="85"/>
      <c r="AU5" s="85"/>
      <c r="AV5" s="87"/>
      <c r="AW5" s="87"/>
      <c r="AY5" s="88" t="s">
        <v>161</v>
      </c>
      <c r="AZ5" s="85"/>
      <c r="BA5" s="85"/>
      <c r="BB5" s="88"/>
      <c r="BC5" s="88"/>
      <c r="BE5" s="88"/>
      <c r="BL5" s="74" t="s">
        <v>364</v>
      </c>
      <c r="BM5" s="75">
        <v>6.2</v>
      </c>
    </row>
    <row r="6" spans="1:67" s="31" customFormat="1" ht="26.25" thickBot="1" x14ac:dyDescent="0.25">
      <c r="A6" s="89"/>
      <c r="B6" s="90"/>
      <c r="C6" s="91"/>
      <c r="E6" s="92" t="s">
        <v>163</v>
      </c>
      <c r="F6" s="73"/>
      <c r="G6" s="73"/>
      <c r="H6" s="92"/>
      <c r="I6" s="92"/>
      <c r="K6" s="92" t="s">
        <v>163</v>
      </c>
      <c r="L6" s="73"/>
      <c r="M6" s="73"/>
      <c r="N6" s="92"/>
      <c r="O6" s="92"/>
      <c r="Q6" s="92" t="s">
        <v>163</v>
      </c>
      <c r="R6" s="73"/>
      <c r="S6" s="73"/>
      <c r="T6" s="92"/>
      <c r="U6" s="92"/>
      <c r="W6" s="92" t="s">
        <v>163</v>
      </c>
      <c r="X6" s="73"/>
      <c r="Y6" s="73"/>
      <c r="Z6" s="92"/>
      <c r="AA6" s="92"/>
      <c r="AC6" s="92" t="s">
        <v>163</v>
      </c>
      <c r="AD6" s="73"/>
      <c r="AE6" s="73"/>
      <c r="AF6" s="92"/>
      <c r="AG6" s="92"/>
      <c r="AI6" s="93"/>
      <c r="AJ6" s="94"/>
      <c r="AK6" s="73"/>
      <c r="AL6" s="73"/>
      <c r="AM6" s="92"/>
      <c r="AN6" s="95"/>
      <c r="AO6" s="95"/>
      <c r="AQ6" s="93"/>
      <c r="AR6" s="94"/>
      <c r="AS6" s="73"/>
      <c r="AT6" s="73"/>
      <c r="AU6" s="92"/>
      <c r="AV6" s="95"/>
      <c r="AW6" s="95"/>
      <c r="AY6" s="96" t="s">
        <v>163</v>
      </c>
      <c r="AZ6" s="73"/>
      <c r="BA6" s="73"/>
      <c r="BB6" s="96"/>
      <c r="BC6" s="96"/>
      <c r="BD6" s="97"/>
      <c r="BE6" s="98"/>
      <c r="BG6" s="99"/>
      <c r="BI6" s="97"/>
      <c r="BJ6" s="97"/>
      <c r="BL6" s="100" t="s">
        <v>366</v>
      </c>
      <c r="BM6" s="101">
        <f>SUM(BM2:BM5)</f>
        <v>42.400000000000006</v>
      </c>
    </row>
    <row r="7" spans="1:67" s="31" customFormat="1" x14ac:dyDescent="0.2">
      <c r="A7" s="89"/>
      <c r="B7" s="90"/>
      <c r="C7" s="90"/>
      <c r="E7" s="95"/>
      <c r="F7" s="69"/>
      <c r="G7" s="69"/>
      <c r="H7" s="95"/>
      <c r="I7" s="95"/>
      <c r="K7" s="102"/>
      <c r="L7" s="103"/>
      <c r="M7" s="103"/>
      <c r="N7" s="102"/>
      <c r="O7" s="102"/>
      <c r="Q7" s="104"/>
      <c r="R7" s="105"/>
      <c r="S7" s="105"/>
      <c r="T7" s="104"/>
      <c r="U7" s="104"/>
      <c r="W7" s="104"/>
      <c r="X7" s="105"/>
      <c r="Y7" s="105"/>
      <c r="Z7" s="104"/>
      <c r="AA7" s="104"/>
      <c r="AC7" s="104"/>
      <c r="AD7" s="105"/>
      <c r="AE7" s="105"/>
      <c r="AF7" s="104"/>
      <c r="AG7" s="104"/>
      <c r="AI7" s="106"/>
      <c r="AJ7" s="107"/>
      <c r="AK7" s="69"/>
      <c r="AL7" s="69"/>
      <c r="AM7" s="95"/>
      <c r="AN7" s="95"/>
      <c r="AO7" s="95"/>
      <c r="AQ7" s="106"/>
      <c r="AR7" s="107"/>
      <c r="AS7" s="69"/>
      <c r="AT7" s="69"/>
      <c r="AU7" s="95"/>
      <c r="AV7" s="95"/>
      <c r="AW7" s="95"/>
      <c r="AY7" s="108"/>
      <c r="AZ7" s="105"/>
      <c r="BA7" s="105"/>
      <c r="BB7" s="108"/>
      <c r="BC7" s="109"/>
      <c r="BD7" s="110"/>
      <c r="BE7" s="108"/>
      <c r="BG7" s="99"/>
      <c r="BI7" s="97"/>
      <c r="BJ7" s="97"/>
    </row>
    <row r="8" spans="1:67" x14ac:dyDescent="0.2">
      <c r="A8" s="111">
        <v>1</v>
      </c>
      <c r="B8" s="37" t="s">
        <v>59</v>
      </c>
      <c r="C8" s="37"/>
      <c r="E8" s="112"/>
      <c r="F8" s="112"/>
      <c r="G8" s="112"/>
      <c r="H8" s="113"/>
      <c r="I8" s="112"/>
      <c r="K8" s="112"/>
      <c r="L8" s="112"/>
      <c r="M8" s="112"/>
      <c r="N8" s="112"/>
      <c r="O8" s="112"/>
      <c r="Q8" s="112"/>
      <c r="R8" s="112"/>
      <c r="S8" s="112"/>
      <c r="T8" s="112"/>
      <c r="U8" s="112"/>
      <c r="W8" s="112"/>
      <c r="X8" s="112"/>
      <c r="Y8" s="112"/>
      <c r="Z8" s="112"/>
      <c r="AA8" s="112"/>
      <c r="AC8" s="112"/>
      <c r="AD8" s="112"/>
      <c r="AE8" s="112"/>
      <c r="AF8" s="112"/>
      <c r="AG8" s="112"/>
      <c r="AI8" s="114"/>
      <c r="AJ8" s="112"/>
      <c r="AK8" s="112"/>
      <c r="AL8" s="112"/>
      <c r="AM8" s="112"/>
      <c r="AN8" s="115"/>
      <c r="AO8" s="115"/>
      <c r="AQ8" s="114"/>
      <c r="AR8" s="112"/>
      <c r="AS8" s="112"/>
      <c r="AT8" s="112"/>
      <c r="AU8" s="112"/>
      <c r="AV8" s="115"/>
      <c r="AW8" s="115"/>
      <c r="AY8" s="116"/>
      <c r="AZ8" s="112"/>
      <c r="BA8" s="112"/>
      <c r="BB8" s="116"/>
      <c r="BC8" s="116"/>
      <c r="BD8" s="117"/>
      <c r="BE8" s="116"/>
    </row>
    <row r="9" spans="1:67" x14ac:dyDescent="0.2">
      <c r="A9" s="111"/>
      <c r="B9" s="37" t="s">
        <v>26</v>
      </c>
      <c r="C9" s="37" t="s">
        <v>65</v>
      </c>
      <c r="E9" s="118"/>
      <c r="F9" s="119"/>
      <c r="G9" s="120"/>
      <c r="H9" s="121"/>
      <c r="I9" s="118"/>
      <c r="K9" s="122"/>
      <c r="L9" s="119"/>
      <c r="M9" s="120"/>
      <c r="N9" s="122"/>
      <c r="O9" s="123"/>
      <c r="Q9" s="124"/>
      <c r="R9" s="119"/>
      <c r="S9" s="120"/>
      <c r="T9" s="124"/>
      <c r="U9" s="124"/>
      <c r="W9" s="124"/>
      <c r="X9" s="119"/>
      <c r="Y9" s="120"/>
      <c r="Z9" s="124"/>
      <c r="AA9" s="124"/>
      <c r="AC9" s="124"/>
      <c r="AD9" s="119"/>
      <c r="AE9" s="120"/>
      <c r="AF9" s="124"/>
      <c r="AG9" s="124"/>
      <c r="AI9" s="114"/>
      <c r="AJ9" s="122"/>
      <c r="AK9" s="119"/>
      <c r="AL9" s="120"/>
      <c r="AM9" s="122"/>
      <c r="AN9" s="125"/>
      <c r="AO9" s="125"/>
      <c r="AQ9" s="114"/>
      <c r="AR9" s="122"/>
      <c r="AS9" s="119"/>
      <c r="AT9" s="120"/>
      <c r="AU9" s="122"/>
      <c r="AV9" s="125"/>
      <c r="AW9" s="125">
        <f t="shared" ref="AW9:AW34" si="0">AU9*BG9</f>
        <v>0</v>
      </c>
      <c r="AY9" s="126"/>
      <c r="AZ9" s="119"/>
      <c r="BA9" s="120"/>
      <c r="BB9" s="126"/>
      <c r="BC9" s="126"/>
      <c r="BD9" s="117"/>
      <c r="BE9" s="127"/>
      <c r="BF9" s="28" t="s">
        <v>114</v>
      </c>
      <c r="BG9" s="35">
        <v>8849.82</v>
      </c>
      <c r="BH9" s="128">
        <f>BE9*BG9</f>
        <v>0</v>
      </c>
      <c r="BI9" s="129">
        <f>BE9+BE9*(BM$6/100)</f>
        <v>0</v>
      </c>
      <c r="BJ9" s="130">
        <f>BI9*BM$1</f>
        <v>0</v>
      </c>
    </row>
    <row r="10" spans="1:67" x14ac:dyDescent="0.2">
      <c r="A10" s="111"/>
      <c r="B10" s="37" t="s">
        <v>27</v>
      </c>
      <c r="C10" s="37" t="s">
        <v>66</v>
      </c>
      <c r="E10" s="124">
        <v>123.02325000000002</v>
      </c>
      <c r="F10" s="131">
        <f>1/12</f>
        <v>8.3333333333333329E-2</v>
      </c>
      <c r="G10" s="120">
        <v>1</v>
      </c>
      <c r="H10" s="121">
        <f>E10*F10*G10</f>
        <v>10.2519375</v>
      </c>
      <c r="I10" s="132">
        <f>H10*BG10</f>
        <v>87527.667899007458</v>
      </c>
      <c r="J10" s="133"/>
      <c r="K10" s="134">
        <v>25.550000000000004</v>
      </c>
      <c r="L10" s="131">
        <f>1/12</f>
        <v>8.3333333333333329E-2</v>
      </c>
      <c r="M10" s="120">
        <v>0.2</v>
      </c>
      <c r="N10" s="121">
        <f>K10*L10*M10</f>
        <v>0.4258333333333334</v>
      </c>
      <c r="O10" s="132">
        <f>N10*BG10</f>
        <v>3635.6248348497388</v>
      </c>
      <c r="P10" s="133"/>
      <c r="Q10" s="124">
        <v>21</v>
      </c>
      <c r="R10" s="131">
        <v>0.16700000000000001</v>
      </c>
      <c r="S10" s="120">
        <v>1</v>
      </c>
      <c r="T10" s="121">
        <f>Q10*R10*S10</f>
        <v>3.5070000000000001</v>
      </c>
      <c r="U10" s="132">
        <f>T10*BG10</f>
        <v>29941.611653584423</v>
      </c>
      <c r="V10" s="133"/>
      <c r="W10" s="124"/>
      <c r="X10" s="119"/>
      <c r="Y10" s="120"/>
      <c r="Z10" s="124"/>
      <c r="AA10" s="124"/>
      <c r="AB10" s="133"/>
      <c r="AC10" s="124"/>
      <c r="AD10" s="119"/>
      <c r="AE10" s="120"/>
      <c r="AF10" s="124"/>
      <c r="AG10" s="124"/>
      <c r="AH10" s="133"/>
      <c r="AI10" s="114"/>
      <c r="AJ10" s="122"/>
      <c r="AK10" s="119"/>
      <c r="AL10" s="120"/>
      <c r="AM10" s="122"/>
      <c r="AN10" s="125"/>
      <c r="AO10" s="125"/>
      <c r="AP10" s="133"/>
      <c r="AQ10" s="114"/>
      <c r="AR10" s="122"/>
      <c r="AS10" s="119"/>
      <c r="AT10" s="120"/>
      <c r="AU10" s="122"/>
      <c r="AV10" s="125"/>
      <c r="AW10" s="125">
        <f t="shared" si="0"/>
        <v>0</v>
      </c>
      <c r="AX10" s="133"/>
      <c r="AY10" s="126">
        <v>1.2302325000000001</v>
      </c>
      <c r="AZ10" s="131">
        <v>8.3333333333333329E-2</v>
      </c>
      <c r="BA10" s="120">
        <v>1</v>
      </c>
      <c r="BB10" s="126">
        <f>AY10*AZ10*BA10</f>
        <v>0.102519375</v>
      </c>
      <c r="BC10" s="126">
        <f>BB10*BG10</f>
        <v>875.27667899007452</v>
      </c>
      <c r="BD10" s="117"/>
      <c r="BE10" s="127">
        <f>H10+N10+T10+Z10+AF10+BB10</f>
        <v>14.287290208333333</v>
      </c>
      <c r="BF10" s="28" t="s">
        <v>115</v>
      </c>
      <c r="BG10" s="35">
        <v>8537.6708450483093</v>
      </c>
      <c r="BH10" s="128">
        <f>BE10*BG10</f>
        <v>121980.18106643169</v>
      </c>
      <c r="BI10" s="129">
        <f>BE10+BE10*(BM$6/100)</f>
        <v>20.345101256666666</v>
      </c>
      <c r="BJ10" s="130">
        <f>BI10*BM$1</f>
        <v>15.2588259425</v>
      </c>
      <c r="BM10" s="35"/>
      <c r="BO10" s="32"/>
    </row>
    <row r="11" spans="1:67" x14ac:dyDescent="0.2">
      <c r="A11" s="111"/>
      <c r="B11" s="37" t="s">
        <v>28</v>
      </c>
      <c r="C11" s="37" t="s">
        <v>67</v>
      </c>
      <c r="E11" s="124">
        <v>48.288374854650009</v>
      </c>
      <c r="F11" s="131">
        <f>1/12</f>
        <v>8.3333333333333329E-2</v>
      </c>
      <c r="G11" s="120">
        <v>1</v>
      </c>
      <c r="H11" s="121">
        <f>E11*F11*G11</f>
        <v>4.0240312378875007</v>
      </c>
      <c r="I11" s="132">
        <f>H11*BG11</f>
        <v>67964.081912843889</v>
      </c>
      <c r="J11" s="133"/>
      <c r="K11" s="134">
        <v>12.775000000000002</v>
      </c>
      <c r="L11" s="131">
        <f>1/12</f>
        <v>8.3333333333333329E-2</v>
      </c>
      <c r="M11" s="120">
        <v>0.2</v>
      </c>
      <c r="N11" s="121">
        <f>K11*L11*M11</f>
        <v>0.2129166666666667</v>
      </c>
      <c r="O11" s="132">
        <f>N11*BG11</f>
        <v>3596.0669583518697</v>
      </c>
      <c r="P11" s="133"/>
      <c r="Q11" s="124">
        <v>26.25</v>
      </c>
      <c r="R11" s="131">
        <v>0.16700000000000001</v>
      </c>
      <c r="S11" s="120">
        <v>1</v>
      </c>
      <c r="T11" s="121">
        <f>Q11*R11*S11</f>
        <v>4.38375</v>
      </c>
      <c r="U11" s="132">
        <f>T11*BG11</f>
        <v>74039.570389080269</v>
      </c>
      <c r="V11" s="133"/>
      <c r="W11" s="124"/>
      <c r="X11" s="119"/>
      <c r="Y11" s="120"/>
      <c r="Z11" s="124"/>
      <c r="AA11" s="124"/>
      <c r="AB11" s="133"/>
      <c r="AC11" s="124"/>
      <c r="AD11" s="119"/>
      <c r="AE11" s="120"/>
      <c r="AF11" s="124"/>
      <c r="AG11" s="124"/>
      <c r="AH11" s="133"/>
      <c r="AI11" s="114"/>
      <c r="AJ11" s="122"/>
      <c r="AK11" s="119"/>
      <c r="AL11" s="120"/>
      <c r="AM11" s="122"/>
      <c r="AN11" s="125"/>
      <c r="AO11" s="125"/>
      <c r="AP11" s="133"/>
      <c r="AQ11" s="114"/>
      <c r="AR11" s="122"/>
      <c r="AS11" s="119"/>
      <c r="AT11" s="120"/>
      <c r="AU11" s="122"/>
      <c r="AV11" s="125"/>
      <c r="AW11" s="125">
        <f t="shared" si="0"/>
        <v>0</v>
      </c>
      <c r="AX11" s="133"/>
      <c r="AY11" s="126">
        <v>0.48288374854650007</v>
      </c>
      <c r="AZ11" s="131">
        <v>8.3333333333333329E-2</v>
      </c>
      <c r="BA11" s="120">
        <v>1</v>
      </c>
      <c r="BB11" s="126">
        <f>AY11*AZ11*BA11</f>
        <v>4.0240312378875001E-2</v>
      </c>
      <c r="BC11" s="126">
        <f>BB11*BG11</f>
        <v>679.64081912843881</v>
      </c>
      <c r="BD11" s="117"/>
      <c r="BE11" s="127">
        <f>H11+N11+T11+Z11+AF11+BB11</f>
        <v>8.660938216933042</v>
      </c>
      <c r="BF11" s="28" t="s">
        <v>116</v>
      </c>
      <c r="BG11" s="35">
        <v>16889.551272102712</v>
      </c>
      <c r="BH11" s="128">
        <f>BE11*BG11</f>
        <v>146279.36007940446</v>
      </c>
      <c r="BI11" s="129">
        <f t="shared" ref="BI11:BI12" si="1">BE11+BE11*(BM$6/100)</f>
        <v>12.333176020912653</v>
      </c>
      <c r="BJ11" s="130">
        <f t="shared" ref="BJ11:BJ12" si="2">BI11*BM$1</f>
        <v>9.2498820156844896</v>
      </c>
      <c r="BM11" s="35"/>
      <c r="BO11" s="32"/>
    </row>
    <row r="12" spans="1:67" x14ac:dyDescent="0.2">
      <c r="A12" s="111"/>
      <c r="B12" s="37" t="s">
        <v>29</v>
      </c>
      <c r="C12" s="37" t="s">
        <v>68</v>
      </c>
      <c r="E12" s="124">
        <v>48.288374854650009</v>
      </c>
      <c r="F12" s="131">
        <f>1/12</f>
        <v>8.3333333333333329E-2</v>
      </c>
      <c r="G12" s="120">
        <v>1</v>
      </c>
      <c r="H12" s="121">
        <f>E12*F12*G12</f>
        <v>4.0240312378875007</v>
      </c>
      <c r="I12" s="132">
        <f>H12*BG12</f>
        <v>23460.775504012781</v>
      </c>
      <c r="J12" s="133"/>
      <c r="K12" s="134">
        <v>12.775000000000002</v>
      </c>
      <c r="L12" s="131">
        <f>1/12</f>
        <v>8.3333333333333329E-2</v>
      </c>
      <c r="M12" s="120">
        <v>0.2</v>
      </c>
      <c r="N12" s="121">
        <f>K12*L12*M12</f>
        <v>0.2129166666666667</v>
      </c>
      <c r="O12" s="132">
        <f>N12*BG12</f>
        <v>1241.3397964454466</v>
      </c>
      <c r="P12" s="133"/>
      <c r="Q12" s="124">
        <v>21</v>
      </c>
      <c r="R12" s="131">
        <v>0.16700000000000001</v>
      </c>
      <c r="S12" s="120">
        <v>1</v>
      </c>
      <c r="T12" s="121">
        <f>Q12*R12*S12</f>
        <v>3.5070000000000001</v>
      </c>
      <c r="U12" s="132">
        <f>T12*BG12</f>
        <v>20446.396866383628</v>
      </c>
      <c r="V12" s="133"/>
      <c r="W12" s="124"/>
      <c r="X12" s="119"/>
      <c r="Y12" s="120"/>
      <c r="Z12" s="124"/>
      <c r="AA12" s="124"/>
      <c r="AB12" s="133"/>
      <c r="AC12" s="124"/>
      <c r="AD12" s="119"/>
      <c r="AE12" s="120"/>
      <c r="AF12" s="124"/>
      <c r="AG12" s="124"/>
      <c r="AH12" s="133"/>
      <c r="AI12" s="114"/>
      <c r="AJ12" s="122"/>
      <c r="AK12" s="119"/>
      <c r="AL12" s="120"/>
      <c r="AM12" s="122"/>
      <c r="AN12" s="125"/>
      <c r="AO12" s="125"/>
      <c r="AP12" s="133"/>
      <c r="AQ12" s="114"/>
      <c r="AR12" s="122"/>
      <c r="AS12" s="119"/>
      <c r="AT12" s="120"/>
      <c r="AU12" s="122"/>
      <c r="AV12" s="125"/>
      <c r="AW12" s="125">
        <f t="shared" si="0"/>
        <v>0</v>
      </c>
      <c r="AX12" s="133"/>
      <c r="AY12" s="126">
        <v>0.48288374854650007</v>
      </c>
      <c r="AZ12" s="131">
        <v>8.3333333333333329E-2</v>
      </c>
      <c r="BA12" s="120">
        <v>1</v>
      </c>
      <c r="BB12" s="126">
        <f>AY12*AZ12*BA12</f>
        <v>4.0240312378875001E-2</v>
      </c>
      <c r="BC12" s="126">
        <f>BB12*BG12</f>
        <v>234.60775504012778</v>
      </c>
      <c r="BD12" s="117"/>
      <c r="BE12" s="127">
        <f>H12+N12+T12+Z12+AF12+BB12</f>
        <v>7.7841882169330416</v>
      </c>
      <c r="BF12" s="28" t="s">
        <v>117</v>
      </c>
      <c r="BG12" s="35">
        <v>5830.1673414267543</v>
      </c>
      <c r="BH12" s="128">
        <f>BE12*BG12</f>
        <v>45383.119921881982</v>
      </c>
      <c r="BI12" s="129">
        <f t="shared" si="1"/>
        <v>11.084684020912652</v>
      </c>
      <c r="BJ12" s="130">
        <f t="shared" si="2"/>
        <v>8.3135130156844887</v>
      </c>
      <c r="BM12" s="35"/>
      <c r="BO12" s="32"/>
    </row>
    <row r="13" spans="1:67" x14ac:dyDescent="0.2">
      <c r="A13" s="111">
        <v>2</v>
      </c>
      <c r="B13" s="37" t="s">
        <v>43</v>
      </c>
      <c r="C13" s="37"/>
      <c r="E13" s="124"/>
      <c r="F13" s="131"/>
      <c r="G13" s="120"/>
      <c r="H13" s="121"/>
      <c r="I13" s="132"/>
      <c r="K13" s="134"/>
      <c r="L13" s="131"/>
      <c r="M13" s="120"/>
      <c r="N13" s="124"/>
      <c r="O13" s="132"/>
      <c r="Q13" s="124"/>
      <c r="R13" s="131"/>
      <c r="S13" s="120"/>
      <c r="T13" s="124"/>
      <c r="U13" s="132"/>
      <c r="W13" s="124"/>
      <c r="X13" s="119"/>
      <c r="Y13" s="120"/>
      <c r="Z13" s="124"/>
      <c r="AA13" s="124"/>
      <c r="AC13" s="124"/>
      <c r="AD13" s="119"/>
      <c r="AE13" s="120"/>
      <c r="AF13" s="124"/>
      <c r="AG13" s="124"/>
      <c r="AI13" s="114"/>
      <c r="AJ13" s="122"/>
      <c r="AK13" s="119"/>
      <c r="AL13" s="120"/>
      <c r="AM13" s="122"/>
      <c r="AN13" s="125"/>
      <c r="AO13" s="125"/>
      <c r="AQ13" s="114"/>
      <c r="AR13" s="122"/>
      <c r="AS13" s="119"/>
      <c r="AT13" s="120"/>
      <c r="AU13" s="122"/>
      <c r="AV13" s="125"/>
      <c r="AW13" s="125">
        <f t="shared" si="0"/>
        <v>0</v>
      </c>
      <c r="AY13" s="126"/>
      <c r="AZ13" s="131"/>
      <c r="BA13" s="120"/>
      <c r="BB13" s="126"/>
      <c r="BC13" s="126"/>
      <c r="BD13" s="117"/>
      <c r="BE13" s="127"/>
      <c r="BH13" s="128"/>
      <c r="BM13" s="35"/>
      <c r="BO13" s="32"/>
    </row>
    <row r="14" spans="1:67" x14ac:dyDescent="0.2">
      <c r="A14" s="111"/>
      <c r="B14" s="37" t="s">
        <v>30</v>
      </c>
      <c r="C14" s="37" t="s">
        <v>31</v>
      </c>
      <c r="E14" s="124"/>
      <c r="F14" s="131"/>
      <c r="G14" s="120"/>
      <c r="H14" s="121"/>
      <c r="I14" s="132"/>
      <c r="K14" s="134"/>
      <c r="L14" s="131"/>
      <c r="M14" s="120"/>
      <c r="N14" s="124"/>
      <c r="O14" s="132"/>
      <c r="Q14" s="124"/>
      <c r="R14" s="131"/>
      <c r="S14" s="120"/>
      <c r="T14" s="124"/>
      <c r="U14" s="132"/>
      <c r="W14" s="124"/>
      <c r="X14" s="119"/>
      <c r="Y14" s="120"/>
      <c r="Z14" s="124"/>
      <c r="AA14" s="124"/>
      <c r="AC14" s="124"/>
      <c r="AD14" s="119"/>
      <c r="AE14" s="120"/>
      <c r="AF14" s="124"/>
      <c r="AG14" s="124"/>
      <c r="AI14" s="114"/>
      <c r="AJ14" s="122"/>
      <c r="AK14" s="119"/>
      <c r="AL14" s="120"/>
      <c r="AM14" s="122"/>
      <c r="AN14" s="125"/>
      <c r="AO14" s="125"/>
      <c r="AQ14" s="114"/>
      <c r="AR14" s="122"/>
      <c r="AS14" s="119"/>
      <c r="AT14" s="120"/>
      <c r="AU14" s="122"/>
      <c r="AV14" s="125"/>
      <c r="AW14" s="125">
        <f t="shared" si="0"/>
        <v>0</v>
      </c>
      <c r="AY14" s="126"/>
      <c r="AZ14" s="131"/>
      <c r="BA14" s="120"/>
      <c r="BB14" s="126"/>
      <c r="BC14" s="126"/>
      <c r="BD14" s="117"/>
      <c r="BE14" s="127"/>
      <c r="BF14" s="28" t="s">
        <v>118</v>
      </c>
      <c r="BG14" s="35">
        <v>1240.2186915052851</v>
      </c>
      <c r="BH14" s="128">
        <f>BE14*BG14</f>
        <v>0</v>
      </c>
      <c r="BI14" s="129">
        <f>BE14+BE14*(BM$6/100)</f>
        <v>0</v>
      </c>
      <c r="BJ14" s="130">
        <f>BI14*BM$1</f>
        <v>0</v>
      </c>
      <c r="BM14" s="35"/>
      <c r="BO14" s="32"/>
    </row>
    <row r="15" spans="1:67" x14ac:dyDescent="0.2">
      <c r="A15" s="111">
        <v>3</v>
      </c>
      <c r="B15" s="37" t="s">
        <v>44</v>
      </c>
      <c r="C15" s="37"/>
      <c r="E15" s="124"/>
      <c r="F15" s="131"/>
      <c r="G15" s="120"/>
      <c r="H15" s="121"/>
      <c r="I15" s="132"/>
      <c r="K15" s="134"/>
      <c r="L15" s="131"/>
      <c r="M15" s="120"/>
      <c r="N15" s="124"/>
      <c r="O15" s="132"/>
      <c r="Q15" s="124"/>
      <c r="R15" s="131"/>
      <c r="S15" s="120"/>
      <c r="T15" s="124"/>
      <c r="U15" s="132"/>
      <c r="W15" s="124"/>
      <c r="X15" s="119"/>
      <c r="Y15" s="120"/>
      <c r="Z15" s="124"/>
      <c r="AA15" s="124"/>
      <c r="AC15" s="124"/>
      <c r="AD15" s="119"/>
      <c r="AE15" s="120"/>
      <c r="AF15" s="124"/>
      <c r="AG15" s="124"/>
      <c r="AI15" s="114"/>
      <c r="AJ15" s="122"/>
      <c r="AK15" s="119"/>
      <c r="AL15" s="120"/>
      <c r="AM15" s="122"/>
      <c r="AN15" s="125"/>
      <c r="AO15" s="125"/>
      <c r="AQ15" s="114"/>
      <c r="AR15" s="122"/>
      <c r="AS15" s="119"/>
      <c r="AT15" s="120"/>
      <c r="AU15" s="122"/>
      <c r="AV15" s="125"/>
      <c r="AW15" s="125">
        <f t="shared" si="0"/>
        <v>0</v>
      </c>
      <c r="AY15" s="126"/>
      <c r="AZ15" s="131"/>
      <c r="BA15" s="120"/>
      <c r="BB15" s="126"/>
      <c r="BC15" s="126"/>
      <c r="BD15" s="117"/>
      <c r="BE15" s="127"/>
      <c r="BH15" s="128"/>
      <c r="BM15" s="35"/>
      <c r="BO15" s="32"/>
    </row>
    <row r="16" spans="1:67" x14ac:dyDescent="0.2">
      <c r="A16" s="111"/>
      <c r="B16" s="37" t="s">
        <v>32</v>
      </c>
      <c r="C16" s="37" t="s">
        <v>33</v>
      </c>
      <c r="E16" s="124"/>
      <c r="F16" s="131"/>
      <c r="G16" s="120"/>
      <c r="H16" s="121"/>
      <c r="I16" s="132"/>
      <c r="K16" s="134"/>
      <c r="L16" s="131"/>
      <c r="M16" s="120"/>
      <c r="N16" s="124"/>
      <c r="O16" s="132"/>
      <c r="Q16" s="124"/>
      <c r="R16" s="131"/>
      <c r="S16" s="120"/>
      <c r="T16" s="124"/>
      <c r="U16" s="132"/>
      <c r="W16" s="124"/>
      <c r="X16" s="119"/>
      <c r="Y16" s="120"/>
      <c r="Z16" s="124"/>
      <c r="AA16" s="124"/>
      <c r="AC16" s="124"/>
      <c r="AD16" s="119">
        <v>0</v>
      </c>
      <c r="AE16" s="120"/>
      <c r="AF16" s="124"/>
      <c r="AG16" s="124"/>
      <c r="AI16" s="114"/>
      <c r="AJ16" s="122"/>
      <c r="AK16" s="119"/>
      <c r="AL16" s="120"/>
      <c r="AM16" s="122"/>
      <c r="AN16" s="125"/>
      <c r="AO16" s="125"/>
      <c r="AQ16" s="114"/>
      <c r="AR16" s="122"/>
      <c r="AS16" s="119"/>
      <c r="AT16" s="120"/>
      <c r="AU16" s="122"/>
      <c r="AV16" s="125"/>
      <c r="AW16" s="125">
        <f t="shared" si="0"/>
        <v>0</v>
      </c>
      <c r="AY16" s="126"/>
      <c r="AZ16" s="131"/>
      <c r="BA16" s="120"/>
      <c r="BB16" s="126"/>
      <c r="BC16" s="126"/>
      <c r="BD16" s="117"/>
      <c r="BE16" s="127"/>
      <c r="BF16" s="28" t="s">
        <v>119</v>
      </c>
      <c r="BG16" s="35">
        <v>185.79407675258625</v>
      </c>
      <c r="BH16" s="128">
        <f>BE16*BG16</f>
        <v>0</v>
      </c>
      <c r="BI16" s="129">
        <f>BE16+BE16*(BM$6/100)</f>
        <v>0</v>
      </c>
      <c r="BJ16" s="130">
        <f>BI16*BM$1</f>
        <v>0</v>
      </c>
      <c r="BM16" s="35"/>
      <c r="BO16" s="32"/>
    </row>
    <row r="17" spans="1:67" x14ac:dyDescent="0.2">
      <c r="A17" s="111">
        <v>4</v>
      </c>
      <c r="B17" s="37" t="s">
        <v>45</v>
      </c>
      <c r="C17" s="37"/>
      <c r="E17" s="124"/>
      <c r="F17" s="131"/>
      <c r="G17" s="120"/>
      <c r="H17" s="121"/>
      <c r="I17" s="132"/>
      <c r="K17" s="134"/>
      <c r="L17" s="131"/>
      <c r="M17" s="120"/>
      <c r="N17" s="124"/>
      <c r="O17" s="132"/>
      <c r="Q17" s="124"/>
      <c r="R17" s="131"/>
      <c r="S17" s="120"/>
      <c r="T17" s="124"/>
      <c r="U17" s="132"/>
      <c r="W17" s="124"/>
      <c r="X17" s="119"/>
      <c r="Y17" s="120"/>
      <c r="Z17" s="124"/>
      <c r="AA17" s="124"/>
      <c r="AC17" s="124"/>
      <c r="AD17" s="119"/>
      <c r="AE17" s="120"/>
      <c r="AF17" s="124"/>
      <c r="AG17" s="124"/>
      <c r="AI17" s="114"/>
      <c r="AJ17" s="122"/>
      <c r="AK17" s="119"/>
      <c r="AL17" s="120"/>
      <c r="AM17" s="122"/>
      <c r="AN17" s="125"/>
      <c r="AO17" s="125"/>
      <c r="AQ17" s="114"/>
      <c r="AR17" s="122"/>
      <c r="AS17" s="119"/>
      <c r="AT17" s="120"/>
      <c r="AU17" s="122"/>
      <c r="AV17" s="125"/>
      <c r="AW17" s="125">
        <f t="shared" si="0"/>
        <v>0</v>
      </c>
      <c r="AY17" s="126"/>
      <c r="AZ17" s="131"/>
      <c r="BA17" s="120"/>
      <c r="BB17" s="126"/>
      <c r="BC17" s="126"/>
      <c r="BD17" s="117"/>
      <c r="BE17" s="127"/>
      <c r="BH17" s="128"/>
      <c r="BM17" s="35"/>
      <c r="BO17" s="32"/>
    </row>
    <row r="18" spans="1:67" x14ac:dyDescent="0.2">
      <c r="A18" s="111"/>
      <c r="B18" s="37" t="s">
        <v>34</v>
      </c>
      <c r="C18" s="37" t="s">
        <v>35</v>
      </c>
      <c r="E18" s="124"/>
      <c r="F18" s="131"/>
      <c r="G18" s="120"/>
      <c r="H18" s="121"/>
      <c r="I18" s="132"/>
      <c r="K18" s="134"/>
      <c r="L18" s="131"/>
      <c r="M18" s="120"/>
      <c r="N18" s="124"/>
      <c r="O18" s="132"/>
      <c r="Q18" s="124"/>
      <c r="R18" s="131"/>
      <c r="S18" s="120"/>
      <c r="T18" s="124"/>
      <c r="U18" s="132"/>
      <c r="W18" s="124"/>
      <c r="X18" s="119"/>
      <c r="Y18" s="120"/>
      <c r="Z18" s="124"/>
      <c r="AA18" s="124"/>
      <c r="AC18" s="124"/>
      <c r="AD18" s="119"/>
      <c r="AE18" s="120"/>
      <c r="AF18" s="124"/>
      <c r="AG18" s="124"/>
      <c r="AI18" s="114"/>
      <c r="AJ18" s="122"/>
      <c r="AK18" s="119"/>
      <c r="AL18" s="120"/>
      <c r="AM18" s="122"/>
      <c r="AN18" s="125"/>
      <c r="AO18" s="125"/>
      <c r="AQ18" s="114"/>
      <c r="AR18" s="122"/>
      <c r="AS18" s="119"/>
      <c r="AT18" s="120"/>
      <c r="AU18" s="122"/>
      <c r="AV18" s="125"/>
      <c r="AW18" s="125">
        <f t="shared" si="0"/>
        <v>0</v>
      </c>
      <c r="AY18" s="126"/>
      <c r="AZ18" s="131"/>
      <c r="BA18" s="120"/>
      <c r="BB18" s="126"/>
      <c r="BC18" s="126"/>
      <c r="BD18" s="117"/>
      <c r="BE18" s="127"/>
      <c r="BF18" s="28" t="s">
        <v>120</v>
      </c>
      <c r="BG18" s="35">
        <v>847.54794968287752</v>
      </c>
      <c r="BH18" s="128">
        <f>BE18*BG18</f>
        <v>0</v>
      </c>
      <c r="BI18" s="129">
        <f>BE18+BE18*(BM$6/100)</f>
        <v>0</v>
      </c>
      <c r="BJ18" s="130">
        <f>BI18*BM$1</f>
        <v>0</v>
      </c>
      <c r="BM18" s="35"/>
      <c r="BO18" s="32"/>
    </row>
    <row r="19" spans="1:67" x14ac:dyDescent="0.2">
      <c r="A19" s="111"/>
      <c r="B19" s="37" t="s">
        <v>36</v>
      </c>
      <c r="C19" s="37" t="s">
        <v>69</v>
      </c>
      <c r="E19" s="124"/>
      <c r="F19" s="131"/>
      <c r="G19" s="120"/>
      <c r="H19" s="121"/>
      <c r="I19" s="132"/>
      <c r="K19" s="134"/>
      <c r="L19" s="131"/>
      <c r="M19" s="120"/>
      <c r="N19" s="124"/>
      <c r="O19" s="132"/>
      <c r="Q19" s="124"/>
      <c r="R19" s="131"/>
      <c r="S19" s="120"/>
      <c r="T19" s="124"/>
      <c r="U19" s="132"/>
      <c r="W19" s="124"/>
      <c r="X19" s="119"/>
      <c r="Y19" s="120"/>
      <c r="Z19" s="124"/>
      <c r="AA19" s="124"/>
      <c r="AC19" s="124"/>
      <c r="AD19" s="119"/>
      <c r="AE19" s="120"/>
      <c r="AF19" s="124"/>
      <c r="AG19" s="124"/>
      <c r="AI19" s="114"/>
      <c r="AJ19" s="122"/>
      <c r="AK19" s="119"/>
      <c r="AL19" s="120"/>
      <c r="AM19" s="122"/>
      <c r="AN19" s="125"/>
      <c r="AO19" s="125"/>
      <c r="AQ19" s="114"/>
      <c r="AR19" s="122"/>
      <c r="AS19" s="119"/>
      <c r="AT19" s="120"/>
      <c r="AU19" s="122"/>
      <c r="AV19" s="125"/>
      <c r="AW19" s="125">
        <f t="shared" si="0"/>
        <v>0</v>
      </c>
      <c r="AY19" s="126"/>
      <c r="AZ19" s="131"/>
      <c r="BA19" s="120"/>
      <c r="BB19" s="126"/>
      <c r="BC19" s="126"/>
      <c r="BD19" s="117"/>
      <c r="BE19" s="127"/>
      <c r="BF19" s="28" t="s">
        <v>121</v>
      </c>
      <c r="BG19" s="35">
        <v>12728.414190048421</v>
      </c>
      <c r="BH19" s="128">
        <f>BE19*BG19</f>
        <v>0</v>
      </c>
      <c r="BI19" s="129">
        <f>BE19+BE19*(BM$6/100)</f>
        <v>0</v>
      </c>
      <c r="BJ19" s="130">
        <f>BI19*BM$1</f>
        <v>0</v>
      </c>
      <c r="BM19" s="35"/>
      <c r="BO19" s="32"/>
    </row>
    <row r="20" spans="1:67" x14ac:dyDescent="0.2">
      <c r="A20" s="111"/>
      <c r="B20" s="37" t="s">
        <v>37</v>
      </c>
      <c r="C20" s="37" t="s">
        <v>38</v>
      </c>
      <c r="E20" s="124"/>
      <c r="F20" s="131"/>
      <c r="G20" s="120"/>
      <c r="H20" s="121"/>
      <c r="I20" s="132"/>
      <c r="K20" s="134"/>
      <c r="L20" s="131"/>
      <c r="M20" s="120"/>
      <c r="N20" s="124"/>
      <c r="O20" s="132"/>
      <c r="Q20" s="124"/>
      <c r="R20" s="131"/>
      <c r="S20" s="120"/>
      <c r="T20" s="124"/>
      <c r="U20" s="132"/>
      <c r="W20" s="124"/>
      <c r="X20" s="119"/>
      <c r="Y20" s="120"/>
      <c r="Z20" s="124"/>
      <c r="AA20" s="124"/>
      <c r="AC20" s="124"/>
      <c r="AD20" s="119"/>
      <c r="AE20" s="120"/>
      <c r="AF20" s="124"/>
      <c r="AG20" s="124"/>
      <c r="AI20" s="114"/>
      <c r="AJ20" s="122"/>
      <c r="AK20" s="119"/>
      <c r="AL20" s="120"/>
      <c r="AM20" s="122"/>
      <c r="AN20" s="125"/>
      <c r="AO20" s="125"/>
      <c r="AQ20" s="114"/>
      <c r="AR20" s="122"/>
      <c r="AS20" s="119"/>
      <c r="AT20" s="120"/>
      <c r="AU20" s="122"/>
      <c r="AV20" s="125"/>
      <c r="AW20" s="125">
        <f t="shared" si="0"/>
        <v>0</v>
      </c>
      <c r="AY20" s="126"/>
      <c r="AZ20" s="131"/>
      <c r="BA20" s="120"/>
      <c r="BB20" s="126"/>
      <c r="BC20" s="126"/>
      <c r="BD20" s="117"/>
      <c r="BE20" s="127"/>
      <c r="BF20" s="28" t="s">
        <v>122</v>
      </c>
      <c r="BG20" s="35">
        <v>680.55292646227167</v>
      </c>
      <c r="BH20" s="128">
        <f>BE20*BG20</f>
        <v>0</v>
      </c>
      <c r="BI20" s="129">
        <f>BE20+BE20*(BM$6/100)</f>
        <v>0</v>
      </c>
      <c r="BJ20" s="130">
        <f>BI20*BM$1</f>
        <v>0</v>
      </c>
      <c r="BM20" s="35"/>
      <c r="BO20" s="32"/>
    </row>
    <row r="21" spans="1:67" x14ac:dyDescent="0.2">
      <c r="A21" s="111"/>
      <c r="B21" s="37" t="s">
        <v>39</v>
      </c>
      <c r="C21" s="37" t="s">
        <v>40</v>
      </c>
      <c r="E21" s="124"/>
      <c r="F21" s="131"/>
      <c r="G21" s="120"/>
      <c r="H21" s="121"/>
      <c r="I21" s="132"/>
      <c r="K21" s="134"/>
      <c r="L21" s="131"/>
      <c r="M21" s="120"/>
      <c r="N21" s="124"/>
      <c r="O21" s="132"/>
      <c r="Q21" s="124"/>
      <c r="R21" s="131"/>
      <c r="S21" s="120"/>
      <c r="T21" s="124"/>
      <c r="U21" s="132"/>
      <c r="W21" s="124"/>
      <c r="X21" s="119"/>
      <c r="Y21" s="120"/>
      <c r="Z21" s="124"/>
      <c r="AA21" s="124"/>
      <c r="AC21" s="124"/>
      <c r="AD21" s="119"/>
      <c r="AE21" s="120"/>
      <c r="AF21" s="124"/>
      <c r="AG21" s="124"/>
      <c r="AI21" s="114"/>
      <c r="AJ21" s="122"/>
      <c r="AK21" s="119"/>
      <c r="AL21" s="120"/>
      <c r="AM21" s="122"/>
      <c r="AN21" s="125"/>
      <c r="AO21" s="125"/>
      <c r="AQ21" s="114"/>
      <c r="AR21" s="122"/>
      <c r="AS21" s="119"/>
      <c r="AT21" s="120"/>
      <c r="AU21" s="122"/>
      <c r="AV21" s="125"/>
      <c r="AW21" s="125">
        <f t="shared" si="0"/>
        <v>0</v>
      </c>
      <c r="AY21" s="126"/>
      <c r="AZ21" s="131"/>
      <c r="BA21" s="120"/>
      <c r="BB21" s="126"/>
      <c r="BC21" s="126"/>
      <c r="BD21" s="117"/>
      <c r="BE21" s="127"/>
      <c r="BF21" s="28" t="s">
        <v>123</v>
      </c>
      <c r="BG21" s="35">
        <v>9981.8895373986707</v>
      </c>
      <c r="BH21" s="128">
        <f>BE21*BG21</f>
        <v>0</v>
      </c>
      <c r="BI21" s="129">
        <f>BE21+BE21*(BM$6/100)</f>
        <v>0</v>
      </c>
      <c r="BJ21" s="130">
        <f>BI21*BM$1</f>
        <v>0</v>
      </c>
      <c r="BM21" s="35"/>
      <c r="BO21" s="32"/>
    </row>
    <row r="22" spans="1:67" x14ac:dyDescent="0.2">
      <c r="A22" s="111">
        <v>5</v>
      </c>
      <c r="B22" s="37" t="s">
        <v>46</v>
      </c>
      <c r="C22" s="37"/>
      <c r="E22" s="124"/>
      <c r="F22" s="131"/>
      <c r="G22" s="120"/>
      <c r="H22" s="121"/>
      <c r="I22" s="132"/>
      <c r="K22" s="134"/>
      <c r="L22" s="131"/>
      <c r="M22" s="120"/>
      <c r="N22" s="124"/>
      <c r="O22" s="132"/>
      <c r="Q22" s="124"/>
      <c r="R22" s="131"/>
      <c r="S22" s="120"/>
      <c r="T22" s="124"/>
      <c r="U22" s="132"/>
      <c r="W22" s="124"/>
      <c r="X22" s="119"/>
      <c r="Y22" s="120"/>
      <c r="Z22" s="124"/>
      <c r="AA22" s="124"/>
      <c r="AC22" s="124"/>
      <c r="AD22" s="119"/>
      <c r="AE22" s="120"/>
      <c r="AF22" s="124"/>
      <c r="AG22" s="124"/>
      <c r="AI22" s="114"/>
      <c r="AJ22" s="122"/>
      <c r="AK22" s="119"/>
      <c r="AL22" s="120"/>
      <c r="AM22" s="122"/>
      <c r="AN22" s="125"/>
      <c r="AO22" s="125"/>
      <c r="AQ22" s="114"/>
      <c r="AR22" s="122"/>
      <c r="AS22" s="119"/>
      <c r="AT22" s="120"/>
      <c r="AU22" s="122"/>
      <c r="AV22" s="125"/>
      <c r="AW22" s="125">
        <f t="shared" si="0"/>
        <v>0</v>
      </c>
      <c r="AY22" s="126"/>
      <c r="AZ22" s="131"/>
      <c r="BA22" s="120"/>
      <c r="BB22" s="126"/>
      <c r="BC22" s="126"/>
      <c r="BD22" s="117"/>
      <c r="BE22" s="127"/>
      <c r="BH22" s="128"/>
      <c r="BM22" s="35"/>
      <c r="BO22" s="32"/>
    </row>
    <row r="23" spans="1:67" x14ac:dyDescent="0.2">
      <c r="A23" s="111"/>
      <c r="B23" s="37" t="s">
        <v>47</v>
      </c>
      <c r="C23" s="37" t="s">
        <v>0</v>
      </c>
      <c r="E23" s="124">
        <v>120.72375000000001</v>
      </c>
      <c r="F23" s="131">
        <f>1/12</f>
        <v>8.3333333333333329E-2</v>
      </c>
      <c r="G23" s="120">
        <v>1</v>
      </c>
      <c r="H23" s="121">
        <f>E23*F23*G23</f>
        <v>10.0603125</v>
      </c>
      <c r="I23" s="132">
        <f>H23*BG23</f>
        <v>135470.61680886682</v>
      </c>
      <c r="J23" s="133"/>
      <c r="K23" s="134"/>
      <c r="L23" s="131"/>
      <c r="M23" s="120"/>
      <c r="N23" s="121"/>
      <c r="O23" s="132"/>
      <c r="P23" s="133"/>
      <c r="Q23" s="124">
        <v>26.25</v>
      </c>
      <c r="R23" s="131">
        <v>0.16700000000000001</v>
      </c>
      <c r="S23" s="120">
        <v>1</v>
      </c>
      <c r="T23" s="121">
        <f>Q23*R23*S23</f>
        <v>4.38375</v>
      </c>
      <c r="U23" s="132">
        <f>T23*BG23</f>
        <v>59030.901518801715</v>
      </c>
      <c r="V23" s="133"/>
      <c r="W23" s="124"/>
      <c r="X23" s="119"/>
      <c r="Y23" s="120"/>
      <c r="Z23" s="124"/>
      <c r="AA23" s="124"/>
      <c r="AB23" s="133"/>
      <c r="AC23" s="124">
        <v>19.162500000000001</v>
      </c>
      <c r="AD23" s="131">
        <f>1/6</f>
        <v>0.16666666666666666</v>
      </c>
      <c r="AE23" s="120">
        <v>1</v>
      </c>
      <c r="AF23" s="121">
        <f>AC23*AD23*AE23</f>
        <v>3.1937500000000001</v>
      </c>
      <c r="AG23" s="132">
        <f>AF23*BG23</f>
        <v>43006.545018687873</v>
      </c>
      <c r="AH23" s="133"/>
      <c r="AI23" s="114"/>
      <c r="AJ23" s="122"/>
      <c r="AK23" s="119"/>
      <c r="AL23" s="120"/>
      <c r="AM23" s="122"/>
      <c r="AN23" s="125"/>
      <c r="AO23" s="125"/>
      <c r="AP23" s="133"/>
      <c r="AQ23" s="114"/>
      <c r="AR23" s="122"/>
      <c r="AS23" s="119"/>
      <c r="AT23" s="120"/>
      <c r="AU23" s="122"/>
      <c r="AV23" s="125"/>
      <c r="AW23" s="125">
        <f t="shared" si="0"/>
        <v>0</v>
      </c>
      <c r="AX23" s="133"/>
      <c r="AY23" s="126">
        <v>1.05</v>
      </c>
      <c r="AZ23" s="131">
        <v>8.3333333333333329E-2</v>
      </c>
      <c r="BA23" s="120">
        <v>1</v>
      </c>
      <c r="BB23" s="126">
        <f>AY23*AZ23*BA23</f>
        <v>8.7499999999999994E-2</v>
      </c>
      <c r="BC23" s="126">
        <f>BB23*BG23</f>
        <v>1178.2615073613115</v>
      </c>
      <c r="BD23" s="117"/>
      <c r="BE23" s="127">
        <f>H23+N23+T23+Z23+AF23+BB23</f>
        <v>17.725312500000001</v>
      </c>
      <c r="BF23" s="28" t="s">
        <v>124</v>
      </c>
      <c r="BG23" s="35">
        <v>13465.84579841499</v>
      </c>
      <c r="BH23" s="128">
        <f>BE23*BG23</f>
        <v>238686.32485371773</v>
      </c>
      <c r="BI23" s="129">
        <f>BE23+BE23*(BM$6/100)</f>
        <v>25.240845</v>
      </c>
      <c r="BJ23" s="130">
        <f>BI23*BM$1</f>
        <v>18.930633749999998</v>
      </c>
      <c r="BM23" s="35"/>
      <c r="BO23" s="32"/>
    </row>
    <row r="24" spans="1:67" x14ac:dyDescent="0.2">
      <c r="A24" s="111"/>
      <c r="B24" s="37" t="s">
        <v>48</v>
      </c>
      <c r="C24" s="37" t="s">
        <v>349</v>
      </c>
      <c r="E24" s="124"/>
      <c r="F24" s="131"/>
      <c r="G24" s="120"/>
      <c r="H24" s="121"/>
      <c r="I24" s="132"/>
      <c r="K24" s="134">
        <v>25.550000000000004</v>
      </c>
      <c r="L24" s="131">
        <f>1/6</f>
        <v>0.16666666666666666</v>
      </c>
      <c r="M24" s="120">
        <v>1</v>
      </c>
      <c r="N24" s="121">
        <f>K24*L24*M24</f>
        <v>4.2583333333333337</v>
      </c>
      <c r="O24" s="132">
        <f>N24*BG24</f>
        <v>8147.8546457957009</v>
      </c>
      <c r="Q24" s="124">
        <v>26.25</v>
      </c>
      <c r="R24" s="131">
        <v>0.16700000000000001</v>
      </c>
      <c r="S24" s="120">
        <v>1</v>
      </c>
      <c r="T24" s="121">
        <f>Q24*R24*S24</f>
        <v>4.38375</v>
      </c>
      <c r="U24" s="132">
        <f>T24*BG24</f>
        <v>8387.8257072814649</v>
      </c>
      <c r="W24" s="124"/>
      <c r="X24" s="119"/>
      <c r="Y24" s="120"/>
      <c r="Z24" s="124"/>
      <c r="AA24" s="124"/>
      <c r="AC24" s="124">
        <v>12.775000000000002</v>
      </c>
      <c r="AD24" s="131">
        <f>1/6</f>
        <v>0.16666666666666666</v>
      </c>
      <c r="AE24" s="120">
        <v>1</v>
      </c>
      <c r="AF24" s="121">
        <f>AC24*AD24*AE24</f>
        <v>2.1291666666666669</v>
      </c>
      <c r="AG24" s="132">
        <f>AF24*BG24</f>
        <v>4073.9273228978504</v>
      </c>
      <c r="AI24" s="114"/>
      <c r="AJ24" s="122"/>
      <c r="AK24" s="119"/>
      <c r="AL24" s="120"/>
      <c r="AM24" s="122"/>
      <c r="AN24" s="125"/>
      <c r="AO24" s="125"/>
      <c r="AQ24" s="114"/>
      <c r="AR24" s="122"/>
      <c r="AS24" s="119"/>
      <c r="AT24" s="120"/>
      <c r="AU24" s="122"/>
      <c r="AV24" s="125"/>
      <c r="AW24" s="125">
        <f t="shared" si="0"/>
        <v>0</v>
      </c>
      <c r="AY24" s="126"/>
      <c r="AZ24" s="131"/>
      <c r="BA24" s="120"/>
      <c r="BB24" s="126"/>
      <c r="BC24" s="126"/>
      <c r="BD24" s="117"/>
      <c r="BE24" s="127">
        <f>H24+N24+T24+Z24+AF24+BB24</f>
        <v>10.77125</v>
      </c>
      <c r="BF24" s="28" t="s">
        <v>125</v>
      </c>
      <c r="BG24" s="35">
        <v>1913.3905234745284</v>
      </c>
      <c r="BH24" s="128">
        <f>BE24*BG24</f>
        <v>20609.607675975014</v>
      </c>
      <c r="BI24" s="129">
        <f>BE24+BE24*(BM$6/100)</f>
        <v>15.338260000000002</v>
      </c>
      <c r="BJ24" s="130">
        <f>BI24*BM$1</f>
        <v>11.503695</v>
      </c>
      <c r="BM24" s="35"/>
      <c r="BO24" s="32"/>
    </row>
    <row r="25" spans="1:67" x14ac:dyDescent="0.2">
      <c r="A25" s="111">
        <v>6</v>
      </c>
      <c r="B25" s="37" t="s">
        <v>16</v>
      </c>
      <c r="C25" s="37"/>
      <c r="E25" s="124"/>
      <c r="F25" s="131"/>
      <c r="G25" s="120"/>
      <c r="H25" s="121"/>
      <c r="I25" s="132"/>
      <c r="K25" s="134"/>
      <c r="L25" s="131"/>
      <c r="M25" s="120"/>
      <c r="N25" s="124"/>
      <c r="O25" s="132"/>
      <c r="Q25" s="124"/>
      <c r="R25" s="131"/>
      <c r="S25" s="120"/>
      <c r="T25" s="124"/>
      <c r="U25" s="132"/>
      <c r="W25" s="124"/>
      <c r="X25" s="119"/>
      <c r="Y25" s="120"/>
      <c r="Z25" s="124"/>
      <c r="AA25" s="124"/>
      <c r="AC25" s="124"/>
      <c r="AD25" s="131"/>
      <c r="AE25" s="120"/>
      <c r="AF25" s="124"/>
      <c r="AG25" s="132"/>
      <c r="AI25" s="114"/>
      <c r="AJ25" s="122"/>
      <c r="AK25" s="119"/>
      <c r="AL25" s="120"/>
      <c r="AM25" s="122"/>
      <c r="AN25" s="125"/>
      <c r="AO25" s="125"/>
      <c r="AQ25" s="114"/>
      <c r="AR25" s="122"/>
      <c r="AS25" s="119"/>
      <c r="AT25" s="120"/>
      <c r="AU25" s="122"/>
      <c r="AV25" s="125"/>
      <c r="AW25" s="125">
        <f t="shared" si="0"/>
        <v>0</v>
      </c>
      <c r="AY25" s="126"/>
      <c r="AZ25" s="131"/>
      <c r="BA25" s="120"/>
      <c r="BB25" s="126"/>
      <c r="BC25" s="126"/>
      <c r="BD25" s="117"/>
      <c r="BE25" s="127"/>
      <c r="BH25" s="128"/>
      <c r="BM25" s="35"/>
      <c r="BO25" s="32"/>
    </row>
    <row r="26" spans="1:67" x14ac:dyDescent="0.2">
      <c r="A26" s="111"/>
      <c r="B26" s="37" t="s">
        <v>49</v>
      </c>
      <c r="C26" s="37" t="s">
        <v>50</v>
      </c>
      <c r="E26" s="124">
        <v>174.37875000000003</v>
      </c>
      <c r="F26" s="131">
        <f t="shared" ref="F26:F31" si="3">1/12</f>
        <v>8.3333333333333329E-2</v>
      </c>
      <c r="G26" s="120">
        <v>1</v>
      </c>
      <c r="H26" s="121">
        <f t="shared" ref="H26:H31" si="4">E26*F26*G26</f>
        <v>14.531562500000001</v>
      </c>
      <c r="I26" s="132">
        <f t="shared" ref="I26:I31" si="5">H26*BG26</f>
        <v>20695.577737682612</v>
      </c>
      <c r="J26" s="133"/>
      <c r="K26" s="134">
        <v>57.487500000000004</v>
      </c>
      <c r="L26" s="131">
        <f t="shared" ref="L26:L31" si="6">1/12</f>
        <v>8.3333333333333329E-2</v>
      </c>
      <c r="M26" s="120">
        <v>1</v>
      </c>
      <c r="N26" s="121">
        <f t="shared" ref="N26:N31" si="7">K26*L26*M26</f>
        <v>4.7906250000000004</v>
      </c>
      <c r="O26" s="132">
        <f t="shared" ref="O26:O31" si="8">N26*BG26</f>
        <v>6822.7179354997616</v>
      </c>
      <c r="P26" s="133"/>
      <c r="Q26" s="124"/>
      <c r="R26" s="131"/>
      <c r="S26" s="120"/>
      <c r="T26" s="124"/>
      <c r="U26" s="132"/>
      <c r="V26" s="133"/>
      <c r="W26" s="124">
        <v>19.162500000000001</v>
      </c>
      <c r="X26" s="131">
        <f>1/6</f>
        <v>0.16666666666666666</v>
      </c>
      <c r="Y26" s="120">
        <v>1</v>
      </c>
      <c r="Z26" s="121">
        <f>W26*X26*Y26</f>
        <v>3.1937500000000001</v>
      </c>
      <c r="AA26" s="132">
        <f>Z26*BG26</f>
        <v>4548.4786236665077</v>
      </c>
      <c r="AB26" s="133"/>
      <c r="AC26" s="124"/>
      <c r="AD26" s="131"/>
      <c r="AE26" s="120"/>
      <c r="AF26" s="124"/>
      <c r="AG26" s="132"/>
      <c r="AH26" s="133"/>
      <c r="AI26" s="114"/>
      <c r="AJ26" s="122"/>
      <c r="AK26" s="119"/>
      <c r="AL26" s="120"/>
      <c r="AM26" s="122"/>
      <c r="AN26" s="125"/>
      <c r="AO26" s="125"/>
      <c r="AP26" s="133"/>
      <c r="AQ26" s="114"/>
      <c r="AR26" s="122"/>
      <c r="AS26" s="119"/>
      <c r="AT26" s="120"/>
      <c r="AU26" s="122"/>
      <c r="AV26" s="125"/>
      <c r="AW26" s="125">
        <f t="shared" si="0"/>
        <v>0</v>
      </c>
      <c r="AX26" s="133"/>
      <c r="AY26" s="126"/>
      <c r="AZ26" s="131"/>
      <c r="BA26" s="120"/>
      <c r="BB26" s="126"/>
      <c r="BC26" s="126"/>
      <c r="BD26" s="117"/>
      <c r="BE26" s="127">
        <f t="shared" ref="BE26:BE31" si="9">H26+N26+T26+Z26+AF26+BB26</f>
        <v>22.515937500000003</v>
      </c>
      <c r="BF26" s="28" t="s">
        <v>126</v>
      </c>
      <c r="BG26" s="35">
        <v>1424.1811737507655</v>
      </c>
      <c r="BH26" s="128">
        <f t="shared" ref="BH26:BH31" si="10">BE26*BG26</f>
        <v>32066.774296848882</v>
      </c>
      <c r="BI26" s="129">
        <f>BE26+BE26*(BM$6/100)</f>
        <v>32.062695000000005</v>
      </c>
      <c r="BJ26" s="130">
        <f t="shared" ref="BJ26:BJ31" si="11">BI26*BM$1</f>
        <v>24.047021250000004</v>
      </c>
      <c r="BM26" s="35"/>
      <c r="BO26" s="32"/>
    </row>
    <row r="27" spans="1:67" x14ac:dyDescent="0.2">
      <c r="A27" s="111"/>
      <c r="B27" s="37" t="s">
        <v>51</v>
      </c>
      <c r="C27" s="37" t="s">
        <v>70</v>
      </c>
      <c r="E27" s="124">
        <v>174.37875000000003</v>
      </c>
      <c r="F27" s="131">
        <f t="shared" si="3"/>
        <v>8.3333333333333329E-2</v>
      </c>
      <c r="G27" s="120">
        <v>1</v>
      </c>
      <c r="H27" s="121">
        <f t="shared" si="4"/>
        <v>14.531562500000001</v>
      </c>
      <c r="I27" s="132">
        <f t="shared" si="5"/>
        <v>3073.7163125482712</v>
      </c>
      <c r="J27" s="133"/>
      <c r="K27" s="134">
        <v>57.487500000000004</v>
      </c>
      <c r="L27" s="131">
        <f t="shared" si="6"/>
        <v>8.3333333333333329E-2</v>
      </c>
      <c r="M27" s="120">
        <v>1</v>
      </c>
      <c r="N27" s="121">
        <f t="shared" si="7"/>
        <v>4.7906250000000004</v>
      </c>
      <c r="O27" s="132">
        <f t="shared" si="8"/>
        <v>1013.3130700708585</v>
      </c>
      <c r="P27" s="133"/>
      <c r="Q27" s="124"/>
      <c r="R27" s="131"/>
      <c r="S27" s="120"/>
      <c r="T27" s="124"/>
      <c r="U27" s="132"/>
      <c r="V27" s="133"/>
      <c r="W27" s="124"/>
      <c r="X27" s="131"/>
      <c r="Y27" s="120"/>
      <c r="Z27" s="124"/>
      <c r="AA27" s="132"/>
      <c r="AB27" s="133"/>
      <c r="AC27" s="124"/>
      <c r="AD27" s="131"/>
      <c r="AE27" s="120"/>
      <c r="AF27" s="124"/>
      <c r="AG27" s="132"/>
      <c r="AH27" s="133"/>
      <c r="AI27" s="114"/>
      <c r="AJ27" s="122"/>
      <c r="AK27" s="119"/>
      <c r="AL27" s="120"/>
      <c r="AM27" s="122"/>
      <c r="AN27" s="125"/>
      <c r="AO27" s="125"/>
      <c r="AP27" s="133"/>
      <c r="AQ27" s="114"/>
      <c r="AR27" s="122"/>
      <c r="AS27" s="119"/>
      <c r="AT27" s="120"/>
      <c r="AU27" s="122"/>
      <c r="AV27" s="125"/>
      <c r="AW27" s="125">
        <f t="shared" si="0"/>
        <v>0</v>
      </c>
      <c r="AX27" s="133"/>
      <c r="AY27" s="126"/>
      <c r="AZ27" s="131"/>
      <c r="BA27" s="120"/>
      <c r="BB27" s="126"/>
      <c r="BC27" s="126"/>
      <c r="BD27" s="117"/>
      <c r="BE27" s="127">
        <f t="shared" si="9"/>
        <v>19.322187500000002</v>
      </c>
      <c r="BF27" s="28" t="s">
        <v>127</v>
      </c>
      <c r="BG27" s="35">
        <v>211.52001462666323</v>
      </c>
      <c r="BH27" s="128">
        <f t="shared" si="10"/>
        <v>4087.0293826191296</v>
      </c>
      <c r="BI27" s="129">
        <f>BE27+BE27*(BM$6/100)</f>
        <v>27.514795000000003</v>
      </c>
      <c r="BJ27" s="130">
        <f t="shared" si="11"/>
        <v>20.636096250000001</v>
      </c>
      <c r="BM27" s="35"/>
      <c r="BO27" s="32"/>
    </row>
    <row r="28" spans="1:67" x14ac:dyDescent="0.2">
      <c r="A28" s="111"/>
      <c r="B28" s="37" t="s">
        <v>52</v>
      </c>
      <c r="C28" s="37" t="s">
        <v>53</v>
      </c>
      <c r="E28" s="124">
        <v>174.37875000000003</v>
      </c>
      <c r="F28" s="131">
        <f t="shared" si="3"/>
        <v>8.3333333333333329E-2</v>
      </c>
      <c r="G28" s="120">
        <v>1</v>
      </c>
      <c r="H28" s="121">
        <f t="shared" si="4"/>
        <v>14.531562500000001</v>
      </c>
      <c r="I28" s="132">
        <f t="shared" si="5"/>
        <v>52471.940732135838</v>
      </c>
      <c r="J28" s="133"/>
      <c r="K28" s="134">
        <v>57.487500000000004</v>
      </c>
      <c r="L28" s="131">
        <f t="shared" si="6"/>
        <v>8.3333333333333329E-2</v>
      </c>
      <c r="M28" s="120">
        <v>1</v>
      </c>
      <c r="N28" s="121">
        <f t="shared" si="7"/>
        <v>4.7906250000000004</v>
      </c>
      <c r="O28" s="132">
        <f t="shared" si="8"/>
        <v>17298.44199960522</v>
      </c>
      <c r="P28" s="133"/>
      <c r="Q28" s="124">
        <v>21</v>
      </c>
      <c r="R28" s="131">
        <v>0.16700000000000001</v>
      </c>
      <c r="S28" s="120">
        <v>1</v>
      </c>
      <c r="T28" s="121">
        <f>Q28*R28*S28</f>
        <v>3.5070000000000001</v>
      </c>
      <c r="U28" s="132">
        <f>T28*BG28</f>
        <v>12663.407403546615</v>
      </c>
      <c r="V28" s="133"/>
      <c r="W28" s="124"/>
      <c r="X28" s="131"/>
      <c r="Y28" s="120"/>
      <c r="Z28" s="124"/>
      <c r="AA28" s="132"/>
      <c r="AB28" s="133"/>
      <c r="AC28" s="124">
        <v>19.162500000000001</v>
      </c>
      <c r="AD28" s="131">
        <f>1/6</f>
        <v>0.16666666666666666</v>
      </c>
      <c r="AE28" s="120">
        <v>1</v>
      </c>
      <c r="AF28" s="121">
        <f>AC28*AD28*AE28</f>
        <v>3.1937500000000001</v>
      </c>
      <c r="AG28" s="132">
        <f>AF28*BG28</f>
        <v>11532.294666403479</v>
      </c>
      <c r="AH28" s="133"/>
      <c r="AI28" s="114"/>
      <c r="AJ28" s="122"/>
      <c r="AK28" s="119"/>
      <c r="AL28" s="120"/>
      <c r="AM28" s="122"/>
      <c r="AN28" s="125"/>
      <c r="AO28" s="125"/>
      <c r="AP28" s="133"/>
      <c r="AQ28" s="114"/>
      <c r="AR28" s="122"/>
      <c r="AS28" s="119"/>
      <c r="AT28" s="120"/>
      <c r="AU28" s="122"/>
      <c r="AV28" s="125"/>
      <c r="AW28" s="125">
        <f t="shared" si="0"/>
        <v>0</v>
      </c>
      <c r="AX28" s="133"/>
      <c r="AY28" s="126">
        <v>1.05</v>
      </c>
      <c r="AZ28" s="131">
        <v>8.3333333333333329E-2</v>
      </c>
      <c r="BA28" s="120">
        <v>1</v>
      </c>
      <c r="BB28" s="126">
        <f>AY28*AZ28*BA28</f>
        <v>8.7499999999999994E-2</v>
      </c>
      <c r="BC28" s="126">
        <f>BB28*BG28</f>
        <v>315.95327853160217</v>
      </c>
      <c r="BD28" s="117"/>
      <c r="BE28" s="127">
        <f t="shared" si="9"/>
        <v>26.110437500000003</v>
      </c>
      <c r="BF28" s="28" t="s">
        <v>128</v>
      </c>
      <c r="BG28" s="35">
        <v>3610.894611789739</v>
      </c>
      <c r="BH28" s="128">
        <f t="shared" si="10"/>
        <v>94282.038080222759</v>
      </c>
      <c r="BI28" s="129">
        <f t="shared" ref="BI28:BI31" si="12">BE28+BE28*(BM$6/100)</f>
        <v>37.181263000000008</v>
      </c>
      <c r="BJ28" s="130">
        <f t="shared" si="11"/>
        <v>27.885947250000008</v>
      </c>
      <c r="BM28" s="35"/>
      <c r="BO28" s="32"/>
    </row>
    <row r="29" spans="1:67" x14ac:dyDescent="0.2">
      <c r="A29" s="111"/>
      <c r="B29" s="37" t="s">
        <v>54</v>
      </c>
      <c r="C29" s="37" t="s">
        <v>55</v>
      </c>
      <c r="E29" s="124">
        <v>67.068750000000009</v>
      </c>
      <c r="F29" s="131">
        <f t="shared" si="3"/>
        <v>8.3333333333333329E-2</v>
      </c>
      <c r="G29" s="120">
        <v>1</v>
      </c>
      <c r="H29" s="121">
        <f t="shared" si="4"/>
        <v>5.5890625000000007</v>
      </c>
      <c r="I29" s="132">
        <f t="shared" si="5"/>
        <v>64921.713213875169</v>
      </c>
      <c r="J29" s="133"/>
      <c r="K29" s="134">
        <v>12.775000000000002</v>
      </c>
      <c r="L29" s="131">
        <f t="shared" si="6"/>
        <v>8.3333333333333329E-2</v>
      </c>
      <c r="M29" s="120">
        <v>1</v>
      </c>
      <c r="N29" s="121">
        <f t="shared" si="7"/>
        <v>1.0645833333333334</v>
      </c>
      <c r="O29" s="132">
        <f t="shared" si="8"/>
        <v>12366.040612166698</v>
      </c>
      <c r="P29" s="133"/>
      <c r="Q29" s="124">
        <v>21</v>
      </c>
      <c r="R29" s="131">
        <v>0.16700000000000001</v>
      </c>
      <c r="S29" s="120">
        <v>1</v>
      </c>
      <c r="T29" s="121">
        <f>Q29*R29*S29</f>
        <v>3.5070000000000001</v>
      </c>
      <c r="U29" s="132">
        <f>T29*BG29</f>
        <v>40736.786937175988</v>
      </c>
      <c r="V29" s="133"/>
      <c r="W29" s="124">
        <v>19.162500000000001</v>
      </c>
      <c r="X29" s="131">
        <f>1/6</f>
        <v>0.16666666666666666</v>
      </c>
      <c r="Y29" s="120">
        <v>1</v>
      </c>
      <c r="Z29" s="121">
        <f>W29*X29*Y29</f>
        <v>3.1937500000000001</v>
      </c>
      <c r="AA29" s="132">
        <f>Z29*BG29</f>
        <v>37098.12183650009</v>
      </c>
      <c r="AB29" s="133"/>
      <c r="AC29" s="124"/>
      <c r="AD29" s="131"/>
      <c r="AE29" s="120"/>
      <c r="AF29" s="124"/>
      <c r="AG29" s="132"/>
      <c r="AH29" s="133"/>
      <c r="AI29" s="114"/>
      <c r="AJ29" s="122"/>
      <c r="AK29" s="119"/>
      <c r="AL29" s="120"/>
      <c r="AM29" s="122"/>
      <c r="AN29" s="125"/>
      <c r="AO29" s="125"/>
      <c r="AP29" s="133"/>
      <c r="AQ29" s="114"/>
      <c r="AR29" s="122"/>
      <c r="AS29" s="119"/>
      <c r="AT29" s="120"/>
      <c r="AU29" s="122"/>
      <c r="AV29" s="125"/>
      <c r="AW29" s="125">
        <f t="shared" si="0"/>
        <v>0</v>
      </c>
      <c r="AX29" s="133"/>
      <c r="AY29" s="126">
        <v>1.05</v>
      </c>
      <c r="AZ29" s="131">
        <v>8.3333333333333329E-2</v>
      </c>
      <c r="BA29" s="120">
        <v>1</v>
      </c>
      <c r="BB29" s="126">
        <f>AY29*AZ29*BA29</f>
        <v>8.7499999999999994E-2</v>
      </c>
      <c r="BC29" s="126">
        <f>BB29*BG29</f>
        <v>1016.3868996301394</v>
      </c>
      <c r="BD29" s="117"/>
      <c r="BE29" s="127">
        <f t="shared" si="9"/>
        <v>13.441895833333334</v>
      </c>
      <c r="BF29" s="28" t="s">
        <v>129</v>
      </c>
      <c r="BG29" s="35">
        <v>11615.850281487308</v>
      </c>
      <c r="BH29" s="128">
        <f t="shared" si="10"/>
        <v>156139.04949934807</v>
      </c>
      <c r="BI29" s="129">
        <f t="shared" si="12"/>
        <v>19.141259666666667</v>
      </c>
      <c r="BJ29" s="130">
        <f t="shared" si="11"/>
        <v>14.355944749999999</v>
      </c>
      <c r="BM29" s="35"/>
      <c r="BO29" s="32"/>
    </row>
    <row r="30" spans="1:67" x14ac:dyDescent="0.2">
      <c r="A30" s="111"/>
      <c r="B30" s="37" t="s">
        <v>56</v>
      </c>
      <c r="C30" s="37" t="s">
        <v>57</v>
      </c>
      <c r="E30" s="124">
        <v>120.72375000000001</v>
      </c>
      <c r="F30" s="131">
        <f t="shared" si="3"/>
        <v>8.3333333333333329E-2</v>
      </c>
      <c r="G30" s="120">
        <v>1</v>
      </c>
      <c r="H30" s="121">
        <f t="shared" si="4"/>
        <v>10.0603125</v>
      </c>
      <c r="I30" s="132">
        <f t="shared" si="5"/>
        <v>8207.1964813607647</v>
      </c>
      <c r="J30" s="133"/>
      <c r="K30" s="134">
        <v>25.550000000000004</v>
      </c>
      <c r="L30" s="131">
        <f t="shared" si="6"/>
        <v>8.3333333333333329E-2</v>
      </c>
      <c r="M30" s="120">
        <v>1</v>
      </c>
      <c r="N30" s="121">
        <f t="shared" si="7"/>
        <v>2.1291666666666669</v>
      </c>
      <c r="O30" s="132">
        <f t="shared" si="8"/>
        <v>1736.9728002879926</v>
      </c>
      <c r="P30" s="133"/>
      <c r="Q30" s="124"/>
      <c r="R30" s="131"/>
      <c r="S30" s="120"/>
      <c r="T30" s="124"/>
      <c r="U30" s="132"/>
      <c r="V30" s="133"/>
      <c r="W30" s="124"/>
      <c r="X30" s="131"/>
      <c r="Y30" s="120"/>
      <c r="Z30" s="124"/>
      <c r="AA30" s="132"/>
      <c r="AB30" s="133"/>
      <c r="AC30" s="124">
        <v>428.53482000000002</v>
      </c>
      <c r="AD30" s="131">
        <f>1/6</f>
        <v>0.16666666666666666</v>
      </c>
      <c r="AE30" s="120">
        <v>1</v>
      </c>
      <c r="AF30" s="121">
        <f>AC30*AD30*AE30</f>
        <v>71.422470000000004</v>
      </c>
      <c r="AG30" s="132">
        <f>AF30*BG30</f>
        <v>58266.405191100654</v>
      </c>
      <c r="AH30" s="133"/>
      <c r="AI30" s="114"/>
      <c r="AJ30" s="122"/>
      <c r="AK30" s="119"/>
      <c r="AL30" s="120"/>
      <c r="AM30" s="122"/>
      <c r="AN30" s="125"/>
      <c r="AO30" s="125"/>
      <c r="AP30" s="133"/>
      <c r="AQ30" s="114"/>
      <c r="AR30" s="122"/>
      <c r="AS30" s="119"/>
      <c r="AT30" s="120"/>
      <c r="AU30" s="122"/>
      <c r="AV30" s="125"/>
      <c r="AW30" s="125">
        <f t="shared" si="0"/>
        <v>0</v>
      </c>
      <c r="AX30" s="133"/>
      <c r="AY30" s="126">
        <v>1.05</v>
      </c>
      <c r="AZ30" s="131">
        <v>8.3333333333333329E-2</v>
      </c>
      <c r="BA30" s="120">
        <v>1</v>
      </c>
      <c r="BB30" s="126">
        <f>AY30*AZ30*BA30</f>
        <v>8.7499999999999994E-2</v>
      </c>
      <c r="BC30" s="126">
        <f>BB30*BG30</f>
        <v>71.382443847451739</v>
      </c>
      <c r="BD30" s="117"/>
      <c r="BE30" s="127">
        <f t="shared" si="9"/>
        <v>83.699449166666682</v>
      </c>
      <c r="BF30" s="28" t="s">
        <v>130</v>
      </c>
      <c r="BG30" s="35">
        <v>815.7993582565914</v>
      </c>
      <c r="BH30" s="128">
        <f t="shared" si="10"/>
        <v>68281.956916596871</v>
      </c>
      <c r="BI30" s="129">
        <f t="shared" si="12"/>
        <v>119.18801561333336</v>
      </c>
      <c r="BJ30" s="130">
        <f t="shared" si="11"/>
        <v>89.391011710000015</v>
      </c>
      <c r="BM30" s="35"/>
      <c r="BO30" s="32"/>
    </row>
    <row r="31" spans="1:67" x14ac:dyDescent="0.2">
      <c r="A31" s="111"/>
      <c r="B31" s="37" t="s">
        <v>58</v>
      </c>
      <c r="C31" s="37" t="s">
        <v>71</v>
      </c>
      <c r="E31" s="124">
        <v>120.72375000000001</v>
      </c>
      <c r="F31" s="131">
        <f t="shared" si="3"/>
        <v>8.3333333333333329E-2</v>
      </c>
      <c r="G31" s="120">
        <v>1</v>
      </c>
      <c r="H31" s="121">
        <f t="shared" si="4"/>
        <v>10.0603125</v>
      </c>
      <c r="I31" s="132">
        <f t="shared" si="5"/>
        <v>13970.667278678702</v>
      </c>
      <c r="J31" s="133"/>
      <c r="K31" s="134">
        <v>25.550000000000004</v>
      </c>
      <c r="L31" s="131">
        <f t="shared" si="6"/>
        <v>8.3333333333333329E-2</v>
      </c>
      <c r="M31" s="120">
        <v>1</v>
      </c>
      <c r="N31" s="121">
        <f t="shared" si="7"/>
        <v>2.1291666666666669</v>
      </c>
      <c r="O31" s="132">
        <f t="shared" si="8"/>
        <v>2956.7549796145404</v>
      </c>
      <c r="P31" s="133"/>
      <c r="Q31" s="124"/>
      <c r="R31" s="131"/>
      <c r="S31" s="120"/>
      <c r="T31" s="124"/>
      <c r="U31" s="132"/>
      <c r="V31" s="133"/>
      <c r="W31" s="124"/>
      <c r="X31" s="131"/>
      <c r="Y31" s="120"/>
      <c r="Z31" s="124"/>
      <c r="AA31" s="132"/>
      <c r="AB31" s="133"/>
      <c r="AC31" s="124">
        <v>428.53482000000002</v>
      </c>
      <c r="AD31" s="131">
        <f>1/6</f>
        <v>0.16666666666666666</v>
      </c>
      <c r="AE31" s="120">
        <v>1</v>
      </c>
      <c r="AF31" s="121">
        <f>AC31*AD31*AE31</f>
        <v>71.422470000000004</v>
      </c>
      <c r="AG31" s="132">
        <f>AF31*BG31</f>
        <v>99183.754440173827</v>
      </c>
      <c r="AH31" s="133"/>
      <c r="AI31" s="114"/>
      <c r="AJ31" s="122"/>
      <c r="AK31" s="119"/>
      <c r="AL31" s="120"/>
      <c r="AM31" s="122"/>
      <c r="AN31" s="125"/>
      <c r="AO31" s="125"/>
      <c r="AP31" s="133"/>
      <c r="AQ31" s="114"/>
      <c r="AR31" s="122"/>
      <c r="AS31" s="119"/>
      <c r="AT31" s="120"/>
      <c r="AU31" s="122"/>
      <c r="AV31" s="125"/>
      <c r="AW31" s="125">
        <f t="shared" si="0"/>
        <v>0</v>
      </c>
      <c r="AX31" s="133"/>
      <c r="AY31" s="126"/>
      <c r="AZ31" s="131"/>
      <c r="BA31" s="120"/>
      <c r="BB31" s="126"/>
      <c r="BC31" s="126"/>
      <c r="BD31" s="117"/>
      <c r="BE31" s="127">
        <f t="shared" si="9"/>
        <v>83.611949166666676</v>
      </c>
      <c r="BF31" s="28" t="s">
        <v>131</v>
      </c>
      <c r="BG31" s="35">
        <v>1388.6911841633848</v>
      </c>
      <c r="BH31" s="128">
        <f t="shared" si="10"/>
        <v>116111.17669846708</v>
      </c>
      <c r="BI31" s="129">
        <f t="shared" si="12"/>
        <v>119.06341561333335</v>
      </c>
      <c r="BJ31" s="130">
        <f t="shared" si="11"/>
        <v>89.297561710000011</v>
      </c>
      <c r="BM31" s="35"/>
      <c r="BO31" s="32"/>
    </row>
    <row r="32" spans="1:67" x14ac:dyDescent="0.2">
      <c r="A32" s="111">
        <v>7</v>
      </c>
      <c r="B32" s="37" t="s">
        <v>17</v>
      </c>
      <c r="C32" s="37"/>
      <c r="E32" s="124"/>
      <c r="F32" s="131"/>
      <c r="G32" s="120"/>
      <c r="H32" s="121"/>
      <c r="I32" s="132"/>
      <c r="K32" s="134"/>
      <c r="L32" s="131"/>
      <c r="M32" s="120"/>
      <c r="N32" s="124"/>
      <c r="O32" s="132"/>
      <c r="Q32" s="124"/>
      <c r="R32" s="131"/>
      <c r="S32" s="120"/>
      <c r="T32" s="124"/>
      <c r="U32" s="132"/>
      <c r="W32" s="124"/>
      <c r="X32" s="131"/>
      <c r="Y32" s="120"/>
      <c r="Z32" s="124"/>
      <c r="AA32" s="132"/>
      <c r="AC32" s="124"/>
      <c r="AD32" s="119"/>
      <c r="AE32" s="120"/>
      <c r="AF32" s="124"/>
      <c r="AG32" s="124"/>
      <c r="AI32" s="114"/>
      <c r="AJ32" s="122"/>
      <c r="AK32" s="119"/>
      <c r="AL32" s="120"/>
      <c r="AM32" s="122"/>
      <c r="AN32" s="125"/>
      <c r="AO32" s="125"/>
      <c r="AQ32" s="114"/>
      <c r="AR32" s="122"/>
      <c r="AS32" s="119"/>
      <c r="AT32" s="120"/>
      <c r="AU32" s="122"/>
      <c r="AV32" s="125"/>
      <c r="AW32" s="125">
        <f t="shared" si="0"/>
        <v>0</v>
      </c>
      <c r="AY32" s="126"/>
      <c r="AZ32" s="131"/>
      <c r="BA32" s="120"/>
      <c r="BB32" s="126"/>
      <c r="BC32" s="126"/>
      <c r="BD32" s="117"/>
      <c r="BE32" s="127"/>
      <c r="BH32" s="128"/>
      <c r="BM32" s="35"/>
      <c r="BO32" s="32"/>
    </row>
    <row r="33" spans="1:67" x14ac:dyDescent="0.2">
      <c r="A33" s="111"/>
      <c r="B33" s="37" t="s">
        <v>60</v>
      </c>
      <c r="C33" s="37" t="s">
        <v>61</v>
      </c>
      <c r="E33" s="124">
        <v>67.068750000000009</v>
      </c>
      <c r="F33" s="131">
        <f>1/12</f>
        <v>8.3333333333333329E-2</v>
      </c>
      <c r="G33" s="120">
        <v>1</v>
      </c>
      <c r="H33" s="121">
        <f>E33*F33*G33</f>
        <v>5.5890625000000007</v>
      </c>
      <c r="I33" s="132">
        <f>H33*BG33</f>
        <v>128347.44269076431</v>
      </c>
      <c r="J33" s="133"/>
      <c r="K33" s="134">
        <v>12.775000000000002</v>
      </c>
      <c r="L33" s="131">
        <f>1/12</f>
        <v>8.3333333333333329E-2</v>
      </c>
      <c r="M33" s="120">
        <v>1</v>
      </c>
      <c r="N33" s="121">
        <f>K33*L33*M33</f>
        <v>1.0645833333333334</v>
      </c>
      <c r="O33" s="132">
        <f>N33*BG33</f>
        <v>24447.131941097963</v>
      </c>
      <c r="P33" s="133"/>
      <c r="Q33" s="124">
        <v>21</v>
      </c>
      <c r="R33" s="131">
        <v>0.16700000000000001</v>
      </c>
      <c r="S33" s="120">
        <v>1</v>
      </c>
      <c r="T33" s="121">
        <f>Q33*R33*S33</f>
        <v>3.5070000000000001</v>
      </c>
      <c r="U33" s="132">
        <f>T33*BG33</f>
        <v>80534.880673907363</v>
      </c>
      <c r="V33" s="133"/>
      <c r="W33" s="124">
        <v>12.775000000000002</v>
      </c>
      <c r="X33" s="131">
        <f>1/6</f>
        <v>0.16666666666666666</v>
      </c>
      <c r="Y33" s="120">
        <v>1</v>
      </c>
      <c r="Z33" s="121">
        <f>W33*X33*Y33</f>
        <v>2.1291666666666669</v>
      </c>
      <c r="AA33" s="132">
        <f>Z33*BG33</f>
        <v>48894.263882195926</v>
      </c>
      <c r="AB33" s="133"/>
      <c r="AC33" s="124"/>
      <c r="AD33" s="119"/>
      <c r="AE33" s="120"/>
      <c r="AF33" s="124"/>
      <c r="AG33" s="124"/>
      <c r="AH33" s="133"/>
      <c r="AI33" s="114"/>
      <c r="AJ33" s="122"/>
      <c r="AK33" s="119"/>
      <c r="AL33" s="120"/>
      <c r="AM33" s="122"/>
      <c r="AN33" s="125"/>
      <c r="AO33" s="125"/>
      <c r="AP33" s="133"/>
      <c r="AQ33" s="114"/>
      <c r="AR33" s="122"/>
      <c r="AS33" s="119"/>
      <c r="AT33" s="120"/>
      <c r="AU33" s="122"/>
      <c r="AV33" s="125"/>
      <c r="AW33" s="125">
        <f t="shared" si="0"/>
        <v>0</v>
      </c>
      <c r="AX33" s="133"/>
      <c r="AY33" s="126">
        <v>1.05</v>
      </c>
      <c r="AZ33" s="131">
        <v>8.3333333333333329E-2</v>
      </c>
      <c r="BA33" s="120">
        <v>1</v>
      </c>
      <c r="BB33" s="126">
        <f>AY33*AZ33*BA33</f>
        <v>8.7499999999999994E-2</v>
      </c>
      <c r="BC33" s="126">
        <f>BB33*BG33</f>
        <v>2009.3533102272295</v>
      </c>
      <c r="BD33" s="117"/>
      <c r="BE33" s="127">
        <f>H33+N33+T33+Z33+AF33+BB33</f>
        <v>12.3773125</v>
      </c>
      <c r="BF33" s="28" t="s">
        <v>132</v>
      </c>
      <c r="BG33" s="35">
        <v>22964.037831168338</v>
      </c>
      <c r="BH33" s="128">
        <f>BE33*BG33</f>
        <v>284233.07249819278</v>
      </c>
      <c r="BI33" s="129">
        <f t="shared" ref="BI33:BI34" si="13">BE33+BE33*(BM$6/100)</f>
        <v>17.625292999999999</v>
      </c>
      <c r="BJ33" s="130">
        <f>BI33*BM$1</f>
        <v>13.218969749999999</v>
      </c>
      <c r="BM33" s="35"/>
      <c r="BO33" s="32"/>
    </row>
    <row r="34" spans="1:67" x14ac:dyDescent="0.2">
      <c r="A34" s="111"/>
      <c r="B34" s="37" t="s">
        <v>62</v>
      </c>
      <c r="C34" s="37" t="s">
        <v>63</v>
      </c>
      <c r="E34" s="124">
        <v>67.068750000000009</v>
      </c>
      <c r="F34" s="131">
        <f>1/12</f>
        <v>8.3333333333333329E-2</v>
      </c>
      <c r="G34" s="120">
        <v>1</v>
      </c>
      <c r="H34" s="121">
        <f>E34*F34*G34</f>
        <v>5.5890625000000007</v>
      </c>
      <c r="I34" s="132">
        <f>H34*BG34</f>
        <v>13553.49037542149</v>
      </c>
      <c r="J34" s="133"/>
      <c r="K34" s="134">
        <v>12.775000000000002</v>
      </c>
      <c r="L34" s="131">
        <f>1/12</f>
        <v>8.3333333333333329E-2</v>
      </c>
      <c r="M34" s="120">
        <v>1</v>
      </c>
      <c r="N34" s="121">
        <f>K34*L34*M34</f>
        <v>1.0645833333333334</v>
      </c>
      <c r="O34" s="132">
        <f>N34*BG34</f>
        <v>2581.6172143659983</v>
      </c>
      <c r="P34" s="133"/>
      <c r="Q34" s="124">
        <v>21</v>
      </c>
      <c r="R34" s="131">
        <v>0.16700000000000001</v>
      </c>
      <c r="S34" s="120">
        <v>1</v>
      </c>
      <c r="T34" s="121">
        <f>Q34*R34*S34</f>
        <v>3.5070000000000001</v>
      </c>
      <c r="U34" s="132">
        <f>T34*BG34</f>
        <v>8504.4836672703441</v>
      </c>
      <c r="V34" s="133"/>
      <c r="W34" s="124">
        <v>12.775000000000002</v>
      </c>
      <c r="X34" s="131">
        <f>1/6</f>
        <v>0.16666666666666666</v>
      </c>
      <c r="Y34" s="120">
        <v>1</v>
      </c>
      <c r="Z34" s="121">
        <f>W34*X34*Y34</f>
        <v>2.1291666666666669</v>
      </c>
      <c r="AA34" s="132">
        <f>Z34*BG34</f>
        <v>5163.2344287319966</v>
      </c>
      <c r="AB34" s="133"/>
      <c r="AC34" s="124"/>
      <c r="AD34" s="119"/>
      <c r="AE34" s="120"/>
      <c r="AF34" s="124"/>
      <c r="AG34" s="124"/>
      <c r="AH34" s="133"/>
      <c r="AI34" s="114"/>
      <c r="AJ34" s="122"/>
      <c r="AK34" s="119"/>
      <c r="AL34" s="120"/>
      <c r="AM34" s="122"/>
      <c r="AN34" s="125"/>
      <c r="AO34" s="125"/>
      <c r="AP34" s="133"/>
      <c r="AQ34" s="114"/>
      <c r="AR34" s="122"/>
      <c r="AS34" s="119"/>
      <c r="AT34" s="120"/>
      <c r="AU34" s="122"/>
      <c r="AV34" s="125"/>
      <c r="AW34" s="125">
        <f t="shared" si="0"/>
        <v>0</v>
      </c>
      <c r="AX34" s="133"/>
      <c r="AY34" s="126">
        <v>1.05</v>
      </c>
      <c r="AZ34" s="131">
        <v>8.3333333333333329E-2</v>
      </c>
      <c r="BA34" s="120">
        <v>1</v>
      </c>
      <c r="BB34" s="126">
        <f>AY34*AZ34*BA34</f>
        <v>8.7499999999999994E-2</v>
      </c>
      <c r="BC34" s="126">
        <f>BB34*BG34</f>
        <v>212.18771624926009</v>
      </c>
      <c r="BD34" s="117"/>
      <c r="BE34" s="127">
        <f>H34+N34+T34+Z34+AF34+BB34</f>
        <v>12.3773125</v>
      </c>
      <c r="BF34" s="28" t="s">
        <v>133</v>
      </c>
      <c r="BG34" s="35">
        <v>2425.0024714201154</v>
      </c>
      <c r="BH34" s="128">
        <f>BE34*BG34</f>
        <v>30015.013402039087</v>
      </c>
      <c r="BI34" s="129">
        <f t="shared" si="13"/>
        <v>17.625292999999999</v>
      </c>
      <c r="BJ34" s="130">
        <f>BI34*BM$1</f>
        <v>13.218969749999999</v>
      </c>
      <c r="BM34" s="35"/>
      <c r="BO34" s="32"/>
    </row>
    <row r="35" spans="1:67" x14ac:dyDescent="0.2">
      <c r="A35" s="111">
        <v>8</v>
      </c>
      <c r="B35" s="37" t="s">
        <v>18</v>
      </c>
      <c r="C35" s="37"/>
      <c r="E35" s="124"/>
      <c r="F35" s="131"/>
      <c r="G35" s="120"/>
      <c r="H35" s="121"/>
      <c r="I35" s="132"/>
      <c r="K35" s="134"/>
      <c r="L35" s="131"/>
      <c r="M35" s="120"/>
      <c r="N35" s="124"/>
      <c r="O35" s="132"/>
      <c r="Q35" s="124"/>
      <c r="R35" s="131"/>
      <c r="S35" s="120"/>
      <c r="T35" s="124"/>
      <c r="U35" s="132"/>
      <c r="W35" s="124"/>
      <c r="X35" s="131"/>
      <c r="Y35" s="120"/>
      <c r="Z35" s="124"/>
      <c r="AA35" s="132"/>
      <c r="AC35" s="124"/>
      <c r="AD35" s="119"/>
      <c r="AE35" s="120"/>
      <c r="AF35" s="124"/>
      <c r="AG35" s="124"/>
      <c r="AI35" s="114"/>
      <c r="AJ35" s="122"/>
      <c r="AK35" s="119"/>
      <c r="AL35" s="120"/>
      <c r="AM35" s="122"/>
      <c r="AN35" s="125"/>
      <c r="AO35" s="125"/>
      <c r="AQ35" s="114"/>
      <c r="AR35" s="122"/>
      <c r="AS35" s="119"/>
      <c r="AT35" s="120"/>
      <c r="AU35" s="122"/>
      <c r="AV35" s="125"/>
      <c r="AW35" s="125">
        <f>AU35*BG36</f>
        <v>0</v>
      </c>
      <c r="AY35" s="126"/>
      <c r="AZ35" s="131"/>
      <c r="BA35" s="120"/>
      <c r="BB35" s="126"/>
      <c r="BC35" s="126"/>
      <c r="BD35" s="117"/>
      <c r="BE35" s="127"/>
      <c r="BH35" s="128"/>
      <c r="BO35" s="32"/>
    </row>
    <row r="36" spans="1:67" x14ac:dyDescent="0.2">
      <c r="A36" s="111"/>
      <c r="B36" s="37" t="s">
        <v>64</v>
      </c>
      <c r="C36" s="37" t="s">
        <v>10</v>
      </c>
      <c r="E36" s="124">
        <v>26.827500000000001</v>
      </c>
      <c r="F36" s="131">
        <f>1/12</f>
        <v>8.3333333333333329E-2</v>
      </c>
      <c r="G36" s="120">
        <v>1</v>
      </c>
      <c r="H36" s="121">
        <f>E36*F36*G36</f>
        <v>2.2356249999999998</v>
      </c>
      <c r="I36" s="132">
        <f>H36*BG36</f>
        <v>392.59466957925468</v>
      </c>
      <c r="J36" s="133"/>
      <c r="K36" s="134">
        <v>12.775000000000002</v>
      </c>
      <c r="L36" s="131">
        <f>1/12</f>
        <v>8.3333333333333329E-2</v>
      </c>
      <c r="M36" s="120">
        <v>1</v>
      </c>
      <c r="N36" s="121">
        <f>K36*L36*M36</f>
        <v>1.0645833333333334</v>
      </c>
      <c r="O36" s="132">
        <f>N36*BG36</f>
        <v>186.94984265678798</v>
      </c>
      <c r="P36" s="133"/>
      <c r="Q36" s="124">
        <v>21</v>
      </c>
      <c r="R36" s="131">
        <v>0.16700000000000001</v>
      </c>
      <c r="S36" s="120">
        <v>1</v>
      </c>
      <c r="T36" s="121">
        <f>Q36*R36*S36</f>
        <v>3.5070000000000001</v>
      </c>
      <c r="U36" s="132">
        <f>T36*BG36</f>
        <v>615.85887893293659</v>
      </c>
      <c r="V36" s="133"/>
      <c r="W36" s="124"/>
      <c r="X36" s="131"/>
      <c r="Y36" s="120"/>
      <c r="Z36" s="124"/>
      <c r="AA36" s="132"/>
      <c r="AB36" s="133"/>
      <c r="AC36" s="124"/>
      <c r="AD36" s="119"/>
      <c r="AE36" s="120"/>
      <c r="AF36" s="124"/>
      <c r="AG36" s="124"/>
      <c r="AH36" s="133"/>
      <c r="AI36" s="114"/>
      <c r="AJ36" s="122"/>
      <c r="AK36" s="119"/>
      <c r="AL36" s="120"/>
      <c r="AM36" s="122"/>
      <c r="AN36" s="125"/>
      <c r="AO36" s="125"/>
      <c r="AP36" s="133"/>
      <c r="AQ36" s="114"/>
      <c r="AR36" s="122"/>
      <c r="AS36" s="119"/>
      <c r="AT36" s="120"/>
      <c r="AU36" s="122"/>
      <c r="AV36" s="125"/>
      <c r="AW36" s="125" t="e">
        <f>AU36*#REF!</f>
        <v>#REF!</v>
      </c>
      <c r="AX36" s="133"/>
      <c r="AY36" s="126"/>
      <c r="AZ36" s="131"/>
      <c r="BA36" s="120"/>
      <c r="BB36" s="126"/>
      <c r="BC36" s="126"/>
      <c r="BD36" s="117"/>
      <c r="BE36" s="127">
        <f>H36+N36+T36+Z36+AF36+BB36</f>
        <v>6.8072083333333335</v>
      </c>
      <c r="BF36" s="28" t="s">
        <v>134</v>
      </c>
      <c r="BG36" s="35">
        <v>175.60846276958557</v>
      </c>
      <c r="BH36" s="128">
        <f>BE36*BG36</f>
        <v>1195.4033911689794</v>
      </c>
      <c r="BI36" s="129">
        <f t="shared" ref="BI36:BI39" si="14">BE36+BE36*(BM$6/100)</f>
        <v>9.6934646666666673</v>
      </c>
      <c r="BJ36" s="130">
        <f>BI36*BM$1</f>
        <v>7.2700985000000005</v>
      </c>
      <c r="BM36" s="35"/>
      <c r="BO36" s="32"/>
    </row>
    <row r="37" spans="1:67" x14ac:dyDescent="0.2">
      <c r="A37" s="111"/>
      <c r="B37" s="37" t="s">
        <v>1</v>
      </c>
      <c r="C37" s="37" t="s">
        <v>2</v>
      </c>
      <c r="E37" s="124">
        <v>120.72375000000001</v>
      </c>
      <c r="F37" s="131">
        <f>1/12</f>
        <v>8.3333333333333329E-2</v>
      </c>
      <c r="G37" s="120">
        <v>1</v>
      </c>
      <c r="H37" s="121">
        <f>E37*F37*G37</f>
        <v>10.0603125</v>
      </c>
      <c r="I37" s="132">
        <f>H37*BG37</f>
        <v>88630.566285239271</v>
      </c>
      <c r="J37" s="133"/>
      <c r="K37" s="134">
        <v>25.550000000000004</v>
      </c>
      <c r="L37" s="131">
        <f>1/12</f>
        <v>8.3333333333333329E-2</v>
      </c>
      <c r="M37" s="120">
        <v>1</v>
      </c>
      <c r="N37" s="121">
        <f>K37*L37*M37</f>
        <v>2.1291666666666669</v>
      </c>
      <c r="O37" s="132">
        <f>N37*BG37</f>
        <v>18757.791806399848</v>
      </c>
      <c r="P37" s="133"/>
      <c r="Q37" s="124">
        <v>21</v>
      </c>
      <c r="R37" s="131">
        <v>0.16700000000000001</v>
      </c>
      <c r="S37" s="120">
        <v>1</v>
      </c>
      <c r="T37" s="121">
        <f>Q37*R37*S37</f>
        <v>3.5070000000000001</v>
      </c>
      <c r="U37" s="132">
        <f>T37*BG37</f>
        <v>30896.395709609827</v>
      </c>
      <c r="V37" s="133"/>
      <c r="W37" s="124">
        <v>12.775000000000002</v>
      </c>
      <c r="X37" s="131">
        <f>1/6</f>
        <v>0.16666666666666666</v>
      </c>
      <c r="Y37" s="120">
        <v>1</v>
      </c>
      <c r="Z37" s="121">
        <f>W37*X37*Y37</f>
        <v>2.1291666666666669</v>
      </c>
      <c r="AA37" s="132">
        <f>Z37*BG37</f>
        <v>18757.791806399848</v>
      </c>
      <c r="AB37" s="133"/>
      <c r="AC37" s="124"/>
      <c r="AD37" s="119"/>
      <c r="AE37" s="120"/>
      <c r="AF37" s="124"/>
      <c r="AG37" s="124"/>
      <c r="AH37" s="133"/>
      <c r="AI37" s="114"/>
      <c r="AJ37" s="122"/>
      <c r="AK37" s="119"/>
      <c r="AL37" s="120"/>
      <c r="AM37" s="122"/>
      <c r="AN37" s="125"/>
      <c r="AO37" s="125"/>
      <c r="AP37" s="133"/>
      <c r="AQ37" s="114"/>
      <c r="AR37" s="122"/>
      <c r="AS37" s="119"/>
      <c r="AT37" s="120"/>
      <c r="AU37" s="122"/>
      <c r="AV37" s="125"/>
      <c r="AW37" s="125">
        <f t="shared" ref="AW37:AW71" si="15">AU37*BG37</f>
        <v>0</v>
      </c>
      <c r="AX37" s="133"/>
      <c r="AY37" s="126">
        <v>1.05</v>
      </c>
      <c r="AZ37" s="131">
        <v>8.3333333333333329E-2</v>
      </c>
      <c r="BA37" s="120">
        <v>1</v>
      </c>
      <c r="BB37" s="126">
        <f>AY37*AZ37*BA37</f>
        <v>8.7499999999999994E-2</v>
      </c>
      <c r="BC37" s="126">
        <f>BB37*BG37</f>
        <v>770.86815642739089</v>
      </c>
      <c r="BD37" s="117"/>
      <c r="BE37" s="127">
        <f>H37+N37+T37+Z37+AF37+BB37</f>
        <v>17.913145833333331</v>
      </c>
      <c r="BF37" s="28" t="s">
        <v>135</v>
      </c>
      <c r="BG37" s="35">
        <v>8809.9217877416104</v>
      </c>
      <c r="BH37" s="128">
        <f>BE37*BG37</f>
        <v>157813.41376407616</v>
      </c>
      <c r="BI37" s="129">
        <f t="shared" si="14"/>
        <v>25.508319666666665</v>
      </c>
      <c r="BJ37" s="130">
        <f>BI37*BM$1</f>
        <v>19.131239749999999</v>
      </c>
      <c r="BM37" s="35"/>
      <c r="BO37" s="32"/>
    </row>
    <row r="38" spans="1:67" x14ac:dyDescent="0.2">
      <c r="A38" s="111"/>
      <c r="B38" s="37" t="s">
        <v>3</v>
      </c>
      <c r="C38" s="37" t="s">
        <v>4</v>
      </c>
      <c r="E38" s="124">
        <v>174.37875000000003</v>
      </c>
      <c r="F38" s="131">
        <f>1/12</f>
        <v>8.3333333333333329E-2</v>
      </c>
      <c r="G38" s="120">
        <v>1</v>
      </c>
      <c r="H38" s="121">
        <f>E38*F38*G38</f>
        <v>14.531562500000001</v>
      </c>
      <c r="I38" s="132">
        <f>H38*BG38</f>
        <v>17812.263828474366</v>
      </c>
      <c r="J38" s="133"/>
      <c r="K38" s="134">
        <v>57.487500000000004</v>
      </c>
      <c r="L38" s="131">
        <f>1/12</f>
        <v>8.3333333333333329E-2</v>
      </c>
      <c r="M38" s="120">
        <v>1</v>
      </c>
      <c r="N38" s="121">
        <f>K38*L38*M38</f>
        <v>4.7906250000000004</v>
      </c>
      <c r="O38" s="132">
        <f>N38*BG38</f>
        <v>5872.1748885080324</v>
      </c>
      <c r="P38" s="133"/>
      <c r="Q38" s="124">
        <v>21</v>
      </c>
      <c r="R38" s="131">
        <v>0.16700000000000001</v>
      </c>
      <c r="S38" s="120">
        <v>1</v>
      </c>
      <c r="T38" s="121">
        <f>Q38*R38*S38</f>
        <v>3.5070000000000001</v>
      </c>
      <c r="U38" s="132">
        <f>T38*BG38</f>
        <v>4298.7537813954696</v>
      </c>
      <c r="V38" s="133"/>
      <c r="W38" s="124"/>
      <c r="X38" s="131"/>
      <c r="Y38" s="120"/>
      <c r="Z38" s="124"/>
      <c r="AA38" s="132"/>
      <c r="AB38" s="133"/>
      <c r="AC38" s="124"/>
      <c r="AD38" s="119"/>
      <c r="AE38" s="120"/>
      <c r="AF38" s="124"/>
      <c r="AG38" s="124"/>
      <c r="AH38" s="133"/>
      <c r="AI38" s="114"/>
      <c r="AJ38" s="122"/>
      <c r="AK38" s="119"/>
      <c r="AL38" s="120"/>
      <c r="AM38" s="122"/>
      <c r="AN38" s="125"/>
      <c r="AO38" s="125"/>
      <c r="AP38" s="133"/>
      <c r="AQ38" s="114"/>
      <c r="AR38" s="122"/>
      <c r="AS38" s="119"/>
      <c r="AT38" s="120"/>
      <c r="AU38" s="122"/>
      <c r="AV38" s="125"/>
      <c r="AW38" s="125">
        <f t="shared" si="15"/>
        <v>0</v>
      </c>
      <c r="AX38" s="133"/>
      <c r="AY38" s="126">
        <v>1.05</v>
      </c>
      <c r="AZ38" s="131">
        <v>8.3333333333333329E-2</v>
      </c>
      <c r="BA38" s="120">
        <v>1</v>
      </c>
      <c r="BB38" s="126">
        <f>AY38*AZ38*BA38</f>
        <v>8.7499999999999994E-2</v>
      </c>
      <c r="BC38" s="126">
        <f>BB38*BG38</f>
        <v>107.25433586316041</v>
      </c>
      <c r="BD38" s="117"/>
      <c r="BE38" s="127">
        <f>H38+N38+T38+Z38+AF38+BB38</f>
        <v>22.916687500000002</v>
      </c>
      <c r="BF38" s="28" t="s">
        <v>136</v>
      </c>
      <c r="BG38" s="35">
        <v>1225.7638384361189</v>
      </c>
      <c r="BH38" s="128">
        <f>BE38*BG38</f>
        <v>28090.446834241029</v>
      </c>
      <c r="BI38" s="129">
        <f t="shared" si="14"/>
        <v>32.633363000000003</v>
      </c>
      <c r="BJ38" s="130">
        <f>BI38*BM$1</f>
        <v>24.475022250000002</v>
      </c>
      <c r="BM38" s="35"/>
      <c r="BO38" s="32"/>
    </row>
    <row r="39" spans="1:67" x14ac:dyDescent="0.2">
      <c r="A39" s="111"/>
      <c r="B39" s="37" t="s">
        <v>5</v>
      </c>
      <c r="C39" s="37" t="s">
        <v>6</v>
      </c>
      <c r="E39" s="124">
        <v>67.068750000000009</v>
      </c>
      <c r="F39" s="131">
        <f>1/12</f>
        <v>8.3333333333333329E-2</v>
      </c>
      <c r="G39" s="120">
        <v>1</v>
      </c>
      <c r="H39" s="121">
        <f>E39*F39*G39</f>
        <v>5.5890625000000007</v>
      </c>
      <c r="I39" s="132">
        <f>H39*BG39</f>
        <v>7452.3349571260396</v>
      </c>
      <c r="J39" s="133"/>
      <c r="K39" s="134">
        <v>12.775000000000002</v>
      </c>
      <c r="L39" s="131">
        <f>1/12</f>
        <v>8.3333333333333329E-2</v>
      </c>
      <c r="M39" s="120">
        <v>1</v>
      </c>
      <c r="N39" s="121">
        <f>K39*L39*M39</f>
        <v>1.0645833333333334</v>
      </c>
      <c r="O39" s="132">
        <f>N39*BG39</f>
        <v>1419.4923727859123</v>
      </c>
      <c r="P39" s="133"/>
      <c r="Q39" s="124">
        <v>21</v>
      </c>
      <c r="R39" s="131">
        <v>0.16700000000000001</v>
      </c>
      <c r="S39" s="120">
        <v>1</v>
      </c>
      <c r="T39" s="121">
        <f>Q39*R39*S39</f>
        <v>3.5070000000000001</v>
      </c>
      <c r="U39" s="132">
        <f>T39*BG39</f>
        <v>4676.1578877747415</v>
      </c>
      <c r="V39" s="133"/>
      <c r="W39" s="124">
        <v>12.775000000000002</v>
      </c>
      <c r="X39" s="131">
        <f>1/6</f>
        <v>0.16666666666666666</v>
      </c>
      <c r="Y39" s="120">
        <v>1</v>
      </c>
      <c r="Z39" s="121">
        <f>W39*X39*Y39</f>
        <v>2.1291666666666669</v>
      </c>
      <c r="AA39" s="132">
        <f>Z39*BG39</f>
        <v>2838.9847455718245</v>
      </c>
      <c r="AB39" s="133"/>
      <c r="AC39" s="124"/>
      <c r="AD39" s="119"/>
      <c r="AE39" s="120"/>
      <c r="AF39" s="124"/>
      <c r="AG39" s="124"/>
      <c r="AH39" s="133"/>
      <c r="AI39" s="114"/>
      <c r="AJ39" s="122"/>
      <c r="AK39" s="119"/>
      <c r="AL39" s="120"/>
      <c r="AM39" s="122"/>
      <c r="AN39" s="125"/>
      <c r="AO39" s="125"/>
      <c r="AP39" s="133"/>
      <c r="AQ39" s="114"/>
      <c r="AR39" s="122"/>
      <c r="AS39" s="119"/>
      <c r="AT39" s="120"/>
      <c r="AU39" s="122"/>
      <c r="AV39" s="125"/>
      <c r="AW39" s="125">
        <f t="shared" si="15"/>
        <v>0</v>
      </c>
      <c r="AX39" s="133"/>
      <c r="AY39" s="126">
        <v>1.05</v>
      </c>
      <c r="AZ39" s="131">
        <v>8.3333333333333329E-2</v>
      </c>
      <c r="BA39" s="120">
        <v>1</v>
      </c>
      <c r="BB39" s="126">
        <f>AY39*AZ39*BA39</f>
        <v>8.7499999999999994E-2</v>
      </c>
      <c r="BC39" s="126">
        <f>BB39*BG39</f>
        <v>116.67060598240373</v>
      </c>
      <c r="BD39" s="117"/>
      <c r="BE39" s="127">
        <f>H39+N39+T39+Z39+AF39+BB39</f>
        <v>12.3773125</v>
      </c>
      <c r="BF39" s="28" t="s">
        <v>137</v>
      </c>
      <c r="BG39" s="35">
        <v>1333.3783540846141</v>
      </c>
      <c r="BH39" s="128">
        <f>BE39*BG39</f>
        <v>16503.640569240921</v>
      </c>
      <c r="BI39" s="129">
        <f t="shared" si="14"/>
        <v>17.625292999999999</v>
      </c>
      <c r="BJ39" s="130">
        <f>BI39*BM$1</f>
        <v>13.218969749999999</v>
      </c>
      <c r="BM39" s="35"/>
      <c r="BO39" s="32"/>
    </row>
    <row r="40" spans="1:67" x14ac:dyDescent="0.2">
      <c r="A40" s="111">
        <v>9</v>
      </c>
      <c r="B40" s="37" t="s">
        <v>11</v>
      </c>
      <c r="C40" s="37"/>
      <c r="E40" s="124"/>
      <c r="F40" s="131"/>
      <c r="G40" s="120"/>
      <c r="H40" s="121"/>
      <c r="I40" s="132"/>
      <c r="K40" s="134"/>
      <c r="L40" s="131"/>
      <c r="M40" s="120"/>
      <c r="N40" s="124"/>
      <c r="O40" s="132"/>
      <c r="Q40" s="124"/>
      <c r="R40" s="131"/>
      <c r="S40" s="120"/>
      <c r="T40" s="124"/>
      <c r="U40" s="132"/>
      <c r="W40" s="124"/>
      <c r="X40" s="131"/>
      <c r="Y40" s="120"/>
      <c r="Z40" s="124"/>
      <c r="AA40" s="132"/>
      <c r="AC40" s="124"/>
      <c r="AD40" s="119"/>
      <c r="AE40" s="120"/>
      <c r="AF40" s="124"/>
      <c r="AG40" s="124"/>
      <c r="AI40" s="114"/>
      <c r="AJ40" s="122"/>
      <c r="AK40" s="119"/>
      <c r="AL40" s="120"/>
      <c r="AM40" s="122"/>
      <c r="AN40" s="125"/>
      <c r="AO40" s="125"/>
      <c r="AQ40" s="114"/>
      <c r="AR40" s="122"/>
      <c r="AS40" s="119"/>
      <c r="AT40" s="120"/>
      <c r="AU40" s="122"/>
      <c r="AV40" s="125"/>
      <c r="AW40" s="125">
        <f t="shared" si="15"/>
        <v>0</v>
      </c>
      <c r="AY40" s="126"/>
      <c r="AZ40" s="131"/>
      <c r="BA40" s="120"/>
      <c r="BB40" s="126"/>
      <c r="BC40" s="126"/>
      <c r="BD40" s="117"/>
      <c r="BE40" s="127"/>
      <c r="BH40" s="128"/>
      <c r="BM40" s="35"/>
      <c r="BO40" s="32"/>
    </row>
    <row r="41" spans="1:67" x14ac:dyDescent="0.2">
      <c r="A41" s="111"/>
      <c r="B41" s="37" t="s">
        <v>7</v>
      </c>
      <c r="C41" s="37" t="s">
        <v>12</v>
      </c>
      <c r="E41" s="124">
        <v>123.02325000000002</v>
      </c>
      <c r="F41" s="131">
        <f>1/12</f>
        <v>8.3333333333333329E-2</v>
      </c>
      <c r="G41" s="120">
        <v>1</v>
      </c>
      <c r="H41" s="121">
        <f>E41*F41*G41</f>
        <v>10.2519375</v>
      </c>
      <c r="I41" s="132">
        <f>H41*BG41</f>
        <v>45831.300064453215</v>
      </c>
      <c r="J41" s="133"/>
      <c r="K41" s="134">
        <v>25.550000000000004</v>
      </c>
      <c r="L41" s="131">
        <f>1/12</f>
        <v>8.3333333333333329E-2</v>
      </c>
      <c r="M41" s="120">
        <v>1</v>
      </c>
      <c r="N41" s="121">
        <f>K41*L41*M41</f>
        <v>2.1291666666666669</v>
      </c>
      <c r="O41" s="132">
        <f>N41*BG41</f>
        <v>9518.4423809871696</v>
      </c>
      <c r="P41" s="133"/>
      <c r="Q41" s="124">
        <v>21</v>
      </c>
      <c r="R41" s="131">
        <v>0.16700000000000001</v>
      </c>
      <c r="S41" s="120">
        <v>1</v>
      </c>
      <c r="T41" s="121">
        <f>Q41*R41*S41</f>
        <v>3.5070000000000001</v>
      </c>
      <c r="U41" s="132">
        <f>T41*BG41</f>
        <v>15678.048108080784</v>
      </c>
      <c r="V41" s="133"/>
      <c r="W41" s="124"/>
      <c r="X41" s="131"/>
      <c r="Y41" s="120"/>
      <c r="Z41" s="124"/>
      <c r="AA41" s="132"/>
      <c r="AB41" s="133"/>
      <c r="AC41" s="124"/>
      <c r="AD41" s="119"/>
      <c r="AE41" s="120"/>
      <c r="AF41" s="124"/>
      <c r="AG41" s="124"/>
      <c r="AH41" s="133"/>
      <c r="AI41" s="114"/>
      <c r="AJ41" s="122"/>
      <c r="AK41" s="119"/>
      <c r="AL41" s="120"/>
      <c r="AM41" s="122"/>
      <c r="AN41" s="125"/>
      <c r="AO41" s="125"/>
      <c r="AP41" s="133"/>
      <c r="AQ41" s="114"/>
      <c r="AR41" s="122"/>
      <c r="AS41" s="119"/>
      <c r="AT41" s="120"/>
      <c r="AU41" s="122"/>
      <c r="AV41" s="125"/>
      <c r="AW41" s="125">
        <f t="shared" si="15"/>
        <v>0</v>
      </c>
      <c r="AX41" s="133"/>
      <c r="AY41" s="126">
        <v>1.05</v>
      </c>
      <c r="AZ41" s="131">
        <v>8.3333333333333329E-2</v>
      </c>
      <c r="BA41" s="120">
        <v>1</v>
      </c>
      <c r="BB41" s="126">
        <f>AY41*AZ41*BA41</f>
        <v>8.7499999999999994E-2</v>
      </c>
      <c r="BC41" s="126">
        <f>BB41*BG41</f>
        <v>391.16886497207537</v>
      </c>
      <c r="BD41" s="117"/>
      <c r="BE41" s="127">
        <f>H41+N41+T41+Z41+AF41+BB41</f>
        <v>15.975604166666667</v>
      </c>
      <c r="BF41" s="28" t="s">
        <v>138</v>
      </c>
      <c r="BG41" s="35">
        <v>4470.5013139665762</v>
      </c>
      <c r="BH41" s="128">
        <f>BE41*BG41</f>
        <v>71418.95941849325</v>
      </c>
      <c r="BI41" s="129">
        <f>BE41+BE41*(BM$6/100)</f>
        <v>22.749260333333332</v>
      </c>
      <c r="BJ41" s="130">
        <f>BI41*BM$1</f>
        <v>17.061945250000001</v>
      </c>
      <c r="BM41" s="35"/>
      <c r="BO41" s="32"/>
    </row>
    <row r="42" spans="1:67" x14ac:dyDescent="0.2">
      <c r="A42" s="111">
        <v>10</v>
      </c>
      <c r="B42" s="37" t="s">
        <v>19</v>
      </c>
      <c r="C42" s="37"/>
      <c r="E42" s="124"/>
      <c r="F42" s="131"/>
      <c r="G42" s="120"/>
      <c r="H42" s="121"/>
      <c r="I42" s="132"/>
      <c r="K42" s="134"/>
      <c r="L42" s="131"/>
      <c r="M42" s="120"/>
      <c r="N42" s="124"/>
      <c r="O42" s="132"/>
      <c r="Q42" s="124"/>
      <c r="R42" s="131"/>
      <c r="S42" s="120"/>
      <c r="T42" s="124"/>
      <c r="U42" s="132"/>
      <c r="W42" s="124"/>
      <c r="X42" s="131"/>
      <c r="Y42" s="120"/>
      <c r="Z42" s="124"/>
      <c r="AA42" s="132"/>
      <c r="AC42" s="124"/>
      <c r="AD42" s="119"/>
      <c r="AE42" s="120"/>
      <c r="AF42" s="124"/>
      <c r="AG42" s="124"/>
      <c r="AI42" s="114"/>
      <c r="AJ42" s="122"/>
      <c r="AK42" s="119"/>
      <c r="AL42" s="120"/>
      <c r="AM42" s="122"/>
      <c r="AN42" s="125"/>
      <c r="AO42" s="125"/>
      <c r="AQ42" s="114"/>
      <c r="AR42" s="122"/>
      <c r="AS42" s="119"/>
      <c r="AT42" s="120"/>
      <c r="AU42" s="122"/>
      <c r="AV42" s="125"/>
      <c r="AW42" s="125">
        <f t="shared" si="15"/>
        <v>0</v>
      </c>
      <c r="AY42" s="126"/>
      <c r="AZ42" s="131"/>
      <c r="BA42" s="120"/>
      <c r="BB42" s="126"/>
      <c r="BC42" s="126"/>
      <c r="BD42" s="117"/>
      <c r="BE42" s="127"/>
      <c r="BH42" s="128"/>
      <c r="BM42" s="35"/>
      <c r="BO42" s="32"/>
    </row>
    <row r="43" spans="1:67" x14ac:dyDescent="0.2">
      <c r="A43" s="111"/>
      <c r="B43" s="37" t="s">
        <v>8</v>
      </c>
      <c r="C43" s="37" t="s">
        <v>9</v>
      </c>
      <c r="E43" s="124">
        <v>174.37875000000003</v>
      </c>
      <c r="F43" s="131">
        <f>1/12</f>
        <v>8.3333333333333329E-2</v>
      </c>
      <c r="G43" s="120">
        <v>1</v>
      </c>
      <c r="H43" s="121">
        <f>E43*F43*G43</f>
        <v>14.531562500000001</v>
      </c>
      <c r="I43" s="132">
        <f>H43*BG43</f>
        <v>39547.461351293437</v>
      </c>
      <c r="J43" s="133"/>
      <c r="K43" s="134">
        <v>57.487500000000004</v>
      </c>
      <c r="L43" s="131">
        <f>1/12</f>
        <v>8.3333333333333329E-2</v>
      </c>
      <c r="M43" s="120">
        <v>1</v>
      </c>
      <c r="N43" s="121">
        <f>K43*L43*M43</f>
        <v>4.7906250000000004</v>
      </c>
      <c r="O43" s="132">
        <f>N43*BG43</f>
        <v>13037.624621305527</v>
      </c>
      <c r="P43" s="133"/>
      <c r="Q43" s="124">
        <v>21</v>
      </c>
      <c r="R43" s="131">
        <v>0.16700000000000001</v>
      </c>
      <c r="S43" s="120">
        <v>1</v>
      </c>
      <c r="T43" s="121">
        <f>Q43*R43*S43</f>
        <v>3.5070000000000001</v>
      </c>
      <c r="U43" s="132">
        <f>T43*BG43</f>
        <v>9544.2556131858546</v>
      </c>
      <c r="V43" s="133"/>
      <c r="W43" s="124">
        <v>19.162500000000001</v>
      </c>
      <c r="X43" s="131">
        <f>1/6</f>
        <v>0.16666666666666666</v>
      </c>
      <c r="Y43" s="120">
        <v>1</v>
      </c>
      <c r="Z43" s="121">
        <f>W43*X43*Y43</f>
        <v>3.1937500000000001</v>
      </c>
      <c r="AA43" s="132">
        <f>Z43*BG43</f>
        <v>8691.7497475370183</v>
      </c>
      <c r="AB43" s="133"/>
      <c r="AC43" s="124"/>
      <c r="AD43" s="119"/>
      <c r="AE43" s="120"/>
      <c r="AF43" s="124"/>
      <c r="AG43" s="124"/>
      <c r="AH43" s="133"/>
      <c r="AI43" s="114"/>
      <c r="AJ43" s="122"/>
      <c r="AK43" s="119"/>
      <c r="AL43" s="120"/>
      <c r="AM43" s="122"/>
      <c r="AN43" s="125"/>
      <c r="AO43" s="125"/>
      <c r="AP43" s="133"/>
      <c r="AQ43" s="114"/>
      <c r="AR43" s="122"/>
      <c r="AS43" s="119"/>
      <c r="AT43" s="120"/>
      <c r="AU43" s="122"/>
      <c r="AV43" s="125"/>
      <c r="AW43" s="125">
        <f t="shared" si="15"/>
        <v>0</v>
      </c>
      <c r="AX43" s="133"/>
      <c r="AY43" s="126"/>
      <c r="AZ43" s="131"/>
      <c r="BA43" s="120"/>
      <c r="BB43" s="126"/>
      <c r="BC43" s="126"/>
      <c r="BD43" s="117"/>
      <c r="BE43" s="127">
        <f>H43+N43+T43+Z43+AF43+BB43</f>
        <v>26.022937500000005</v>
      </c>
      <c r="BF43" s="28" t="s">
        <v>139</v>
      </c>
      <c r="BG43" s="35">
        <v>2721.4872007943695</v>
      </c>
      <c r="BH43" s="128">
        <f>BE43*BG43</f>
        <v>70821.091333321849</v>
      </c>
      <c r="BI43" s="129">
        <f t="shared" ref="BI43:BI44" si="16">BE43+BE43*(BM$6/100)</f>
        <v>37.056663000000007</v>
      </c>
      <c r="BJ43" s="130">
        <f>BI43*BM$1</f>
        <v>27.792497250000004</v>
      </c>
      <c r="BM43" s="35"/>
      <c r="BO43" s="32"/>
    </row>
    <row r="44" spans="1:67" x14ac:dyDescent="0.2">
      <c r="A44" s="111"/>
      <c r="B44" s="37" t="s">
        <v>41</v>
      </c>
      <c r="C44" s="37" t="s">
        <v>13</v>
      </c>
      <c r="E44" s="124">
        <v>120.72375000000001</v>
      </c>
      <c r="F44" s="131">
        <f>1/12</f>
        <v>8.3333333333333329E-2</v>
      </c>
      <c r="G44" s="120">
        <v>1</v>
      </c>
      <c r="H44" s="121">
        <f>E44*F44*G44</f>
        <v>10.0603125</v>
      </c>
      <c r="I44" s="132">
        <f>H44*BG44</f>
        <v>102327.81113171215</v>
      </c>
      <c r="J44" s="133"/>
      <c r="K44" s="134">
        <v>25.550000000000004</v>
      </c>
      <c r="L44" s="131">
        <f>1/12</f>
        <v>8.3333333333333329E-2</v>
      </c>
      <c r="M44" s="120">
        <v>1</v>
      </c>
      <c r="N44" s="121">
        <f>K44*L44*M44</f>
        <v>2.1291666666666669</v>
      </c>
      <c r="O44" s="132">
        <f>N44*BG44</f>
        <v>21656.679604595167</v>
      </c>
      <c r="P44" s="133"/>
      <c r="Q44" s="124">
        <v>21</v>
      </c>
      <c r="R44" s="131">
        <v>0.16700000000000001</v>
      </c>
      <c r="S44" s="120">
        <v>1</v>
      </c>
      <c r="T44" s="121">
        <f>Q44*R44*S44</f>
        <v>3.5070000000000001</v>
      </c>
      <c r="U44" s="132">
        <f>T44*BG44</f>
        <v>35671.221310363326</v>
      </c>
      <c r="V44" s="133"/>
      <c r="W44" s="124">
        <v>19.162500000000001</v>
      </c>
      <c r="X44" s="131">
        <f>1/6</f>
        <v>0.16666666666666666</v>
      </c>
      <c r="Y44" s="120">
        <v>1</v>
      </c>
      <c r="Z44" s="121">
        <f>W44*X44*Y44</f>
        <v>3.1937500000000001</v>
      </c>
      <c r="AA44" s="132">
        <f>Z44*BG44</f>
        <v>32485.019406892749</v>
      </c>
      <c r="AB44" s="133"/>
      <c r="AC44" s="124"/>
      <c r="AD44" s="119"/>
      <c r="AE44" s="120"/>
      <c r="AF44" s="124"/>
      <c r="AG44" s="124"/>
      <c r="AH44" s="133"/>
      <c r="AI44" s="114"/>
      <c r="AJ44" s="122"/>
      <c r="AK44" s="119"/>
      <c r="AL44" s="120"/>
      <c r="AM44" s="122"/>
      <c r="AN44" s="125"/>
      <c r="AO44" s="125"/>
      <c r="AP44" s="133"/>
      <c r="AQ44" s="114"/>
      <c r="AR44" s="122"/>
      <c r="AS44" s="119"/>
      <c r="AT44" s="120"/>
      <c r="AU44" s="122"/>
      <c r="AV44" s="125"/>
      <c r="AW44" s="125">
        <f t="shared" si="15"/>
        <v>0</v>
      </c>
      <c r="AX44" s="133"/>
      <c r="AY44" s="126"/>
      <c r="AZ44" s="131"/>
      <c r="BA44" s="120"/>
      <c r="BB44" s="126"/>
      <c r="BC44" s="126"/>
      <c r="BD44" s="117"/>
      <c r="BE44" s="127">
        <f>H44+N44+T44+Z44+AF44+BB44</f>
        <v>18.890229166666668</v>
      </c>
      <c r="BF44" s="28" t="s">
        <v>140</v>
      </c>
      <c r="BG44" s="35">
        <v>10171.434647950762</v>
      </c>
      <c r="BH44" s="128">
        <f>BE44*BG44</f>
        <v>192140.73145356341</v>
      </c>
      <c r="BI44" s="129">
        <f t="shared" si="16"/>
        <v>26.899686333333335</v>
      </c>
      <c r="BJ44" s="130">
        <f>BI44*BM$1</f>
        <v>20.174764750000001</v>
      </c>
      <c r="BM44" s="35"/>
      <c r="BO44" s="32"/>
    </row>
    <row r="45" spans="1:67" x14ac:dyDescent="0.2">
      <c r="A45" s="111">
        <v>11</v>
      </c>
      <c r="B45" s="37" t="s">
        <v>20</v>
      </c>
      <c r="C45" s="37"/>
      <c r="E45" s="124"/>
      <c r="F45" s="131"/>
      <c r="G45" s="120"/>
      <c r="H45" s="121"/>
      <c r="I45" s="132"/>
      <c r="K45" s="134"/>
      <c r="L45" s="131"/>
      <c r="M45" s="120"/>
      <c r="N45" s="124"/>
      <c r="O45" s="132"/>
      <c r="Q45" s="124"/>
      <c r="R45" s="131"/>
      <c r="S45" s="120"/>
      <c r="T45" s="124"/>
      <c r="U45" s="132"/>
      <c r="W45" s="124"/>
      <c r="X45" s="131"/>
      <c r="Y45" s="120"/>
      <c r="Z45" s="124"/>
      <c r="AA45" s="132"/>
      <c r="AC45" s="124"/>
      <c r="AD45" s="119"/>
      <c r="AE45" s="120"/>
      <c r="AF45" s="124"/>
      <c r="AG45" s="124"/>
      <c r="AI45" s="114"/>
      <c r="AJ45" s="122"/>
      <c r="AK45" s="119"/>
      <c r="AL45" s="120"/>
      <c r="AM45" s="122"/>
      <c r="AN45" s="125"/>
      <c r="AO45" s="125"/>
      <c r="AQ45" s="114"/>
      <c r="AR45" s="122"/>
      <c r="AS45" s="119"/>
      <c r="AT45" s="120"/>
      <c r="AU45" s="122"/>
      <c r="AV45" s="125"/>
      <c r="AW45" s="125">
        <f t="shared" si="15"/>
        <v>0</v>
      </c>
      <c r="AY45" s="126"/>
      <c r="AZ45" s="131"/>
      <c r="BA45" s="120"/>
      <c r="BB45" s="126"/>
      <c r="BC45" s="126"/>
      <c r="BD45" s="117"/>
      <c r="BE45" s="127"/>
      <c r="BH45" s="128"/>
      <c r="BM45" s="35"/>
      <c r="BO45" s="32"/>
    </row>
    <row r="46" spans="1:67" x14ac:dyDescent="0.2">
      <c r="A46" s="111"/>
      <c r="B46" s="37" t="s">
        <v>42</v>
      </c>
      <c r="C46" s="37" t="s">
        <v>14</v>
      </c>
      <c r="E46" s="124">
        <v>120.72375000000001</v>
      </c>
      <c r="F46" s="131">
        <f>1/12</f>
        <v>8.3333333333333329E-2</v>
      </c>
      <c r="G46" s="120">
        <v>1</v>
      </c>
      <c r="H46" s="121">
        <f>E46*F46*G46</f>
        <v>10.0603125</v>
      </c>
      <c r="I46" s="132">
        <f>H46*BG46</f>
        <v>26946.280176609456</v>
      </c>
      <c r="J46" s="133"/>
      <c r="K46" s="134">
        <v>25.550000000000004</v>
      </c>
      <c r="L46" s="131">
        <f>1/12</f>
        <v>8.3333333333333329E-2</v>
      </c>
      <c r="M46" s="120">
        <v>1</v>
      </c>
      <c r="N46" s="121">
        <f>K46*L46*M46</f>
        <v>2.1291666666666669</v>
      </c>
      <c r="O46" s="132">
        <f>N46*BG46</f>
        <v>5702.9164394940653</v>
      </c>
      <c r="P46" s="133"/>
      <c r="Q46" s="124"/>
      <c r="R46" s="131"/>
      <c r="S46" s="120"/>
      <c r="T46" s="124"/>
      <c r="U46" s="132"/>
      <c r="V46" s="133"/>
      <c r="W46" s="124">
        <v>19.162500000000001</v>
      </c>
      <c r="X46" s="131">
        <f>1/6</f>
        <v>0.16666666666666666</v>
      </c>
      <c r="Y46" s="120">
        <v>1</v>
      </c>
      <c r="Z46" s="121">
        <f>W46*X46*Y46</f>
        <v>3.1937500000000001</v>
      </c>
      <c r="AA46" s="132">
        <f>Z46*BG46</f>
        <v>8554.3746592410971</v>
      </c>
      <c r="AB46" s="133"/>
      <c r="AC46" s="124"/>
      <c r="AD46" s="119"/>
      <c r="AE46" s="120"/>
      <c r="AF46" s="124"/>
      <c r="AG46" s="124"/>
      <c r="AH46" s="133"/>
      <c r="AI46" s="114"/>
      <c r="AJ46" s="122"/>
      <c r="AK46" s="119"/>
      <c r="AL46" s="120"/>
      <c r="AM46" s="122"/>
      <c r="AN46" s="125"/>
      <c r="AO46" s="125"/>
      <c r="AP46" s="133"/>
      <c r="AQ46" s="114"/>
      <c r="AR46" s="122"/>
      <c r="AS46" s="119"/>
      <c r="AT46" s="120"/>
      <c r="AU46" s="122"/>
      <c r="AV46" s="125"/>
      <c r="AW46" s="125">
        <f t="shared" si="15"/>
        <v>0</v>
      </c>
      <c r="AX46" s="133"/>
      <c r="AY46" s="126">
        <v>1.05</v>
      </c>
      <c r="AZ46" s="131">
        <v>8.3333333333333329E-2</v>
      </c>
      <c r="BA46" s="120">
        <v>1</v>
      </c>
      <c r="BB46" s="126">
        <f>AY46*AZ46*BA46</f>
        <v>8.7499999999999994E-2</v>
      </c>
      <c r="BC46" s="126">
        <f>BB46*BG46</f>
        <v>234.366429020304</v>
      </c>
      <c r="BD46" s="117"/>
      <c r="BE46" s="127">
        <f>H46+N46+T46+Z46+AF46+BB46</f>
        <v>15.470729166666667</v>
      </c>
      <c r="BF46" s="28" t="s">
        <v>141</v>
      </c>
      <c r="BG46" s="35">
        <v>2678.4734745177602</v>
      </c>
      <c r="BH46" s="128">
        <f>BE46*BG46</f>
        <v>41437.937704364922</v>
      </c>
      <c r="BI46" s="129">
        <f>BE46+BE46*(BM$6/100)</f>
        <v>22.030318333333334</v>
      </c>
      <c r="BJ46" s="130">
        <f>BI46*BM$1</f>
        <v>16.522738750000002</v>
      </c>
      <c r="BM46" s="35"/>
      <c r="BO46" s="32"/>
    </row>
    <row r="47" spans="1:67" x14ac:dyDescent="0.2">
      <c r="A47" s="111">
        <v>12</v>
      </c>
      <c r="B47" s="37" t="s">
        <v>21</v>
      </c>
      <c r="C47" s="37"/>
      <c r="E47" s="124"/>
      <c r="F47" s="131"/>
      <c r="G47" s="120"/>
      <c r="H47" s="121"/>
      <c r="I47" s="132"/>
      <c r="K47" s="134"/>
      <c r="L47" s="131"/>
      <c r="M47" s="120"/>
      <c r="N47" s="124"/>
      <c r="O47" s="132"/>
      <c r="Q47" s="124"/>
      <c r="R47" s="131"/>
      <c r="S47" s="120"/>
      <c r="T47" s="124"/>
      <c r="U47" s="132"/>
      <c r="W47" s="124"/>
      <c r="X47" s="131"/>
      <c r="Y47" s="120"/>
      <c r="Z47" s="124"/>
      <c r="AA47" s="132"/>
      <c r="AC47" s="124"/>
      <c r="AD47" s="119"/>
      <c r="AE47" s="120"/>
      <c r="AF47" s="124"/>
      <c r="AG47" s="124"/>
      <c r="AI47" s="114"/>
      <c r="AJ47" s="122"/>
      <c r="AK47" s="119"/>
      <c r="AL47" s="120"/>
      <c r="AM47" s="122"/>
      <c r="AN47" s="125"/>
      <c r="AO47" s="125"/>
      <c r="AQ47" s="114"/>
      <c r="AR47" s="122"/>
      <c r="AS47" s="119"/>
      <c r="AT47" s="120"/>
      <c r="AU47" s="122"/>
      <c r="AV47" s="125"/>
      <c r="AW47" s="125">
        <f t="shared" si="15"/>
        <v>0</v>
      </c>
      <c r="AY47" s="126"/>
      <c r="AZ47" s="131"/>
      <c r="BA47" s="120"/>
      <c r="BB47" s="126"/>
      <c r="BC47" s="126"/>
      <c r="BD47" s="117"/>
      <c r="BE47" s="127"/>
      <c r="BH47" s="128"/>
      <c r="BM47" s="35"/>
      <c r="BO47" s="32"/>
    </row>
    <row r="48" spans="1:67" x14ac:dyDescent="0.2">
      <c r="A48" s="111"/>
      <c r="B48" s="37" t="s">
        <v>72</v>
      </c>
      <c r="C48" s="37" t="s">
        <v>73</v>
      </c>
      <c r="E48" s="124">
        <v>120.72375000000001</v>
      </c>
      <c r="F48" s="131">
        <f>1/12</f>
        <v>8.3333333333333329E-2</v>
      </c>
      <c r="G48" s="120">
        <v>0.1</v>
      </c>
      <c r="H48" s="121">
        <f>E48*F48*G48</f>
        <v>1.0060312500000002</v>
      </c>
      <c r="I48" s="132">
        <f>H48*BG48</f>
        <v>527.77561912170177</v>
      </c>
      <c r="K48" s="134">
        <v>57.487500000000004</v>
      </c>
      <c r="L48" s="131">
        <f>1/6</f>
        <v>0.16666666666666666</v>
      </c>
      <c r="M48" s="120">
        <v>1</v>
      </c>
      <c r="N48" s="121">
        <f>K48*L48*M48</f>
        <v>9.5812500000000007</v>
      </c>
      <c r="O48" s="132">
        <f>N48*BG48</f>
        <v>5026.4344678257303</v>
      </c>
      <c r="Q48" s="124"/>
      <c r="R48" s="131"/>
      <c r="S48" s="120"/>
      <c r="T48" s="124"/>
      <c r="U48" s="132"/>
      <c r="W48" s="124">
        <v>19.162500000000001</v>
      </c>
      <c r="X48" s="131">
        <f>1/6</f>
        <v>0.16666666666666666</v>
      </c>
      <c r="Y48" s="120">
        <v>1</v>
      </c>
      <c r="Z48" s="121">
        <f>W48*X48*Y48</f>
        <v>3.1937500000000001</v>
      </c>
      <c r="AA48" s="132">
        <f>Z48*BG48</f>
        <v>1675.47815594191</v>
      </c>
      <c r="AC48" s="124"/>
      <c r="AD48" s="119"/>
      <c r="AE48" s="120"/>
      <c r="AF48" s="124"/>
      <c r="AG48" s="124"/>
      <c r="AI48" s="114"/>
      <c r="AJ48" s="122"/>
      <c r="AK48" s="119"/>
      <c r="AL48" s="120"/>
      <c r="AM48" s="122"/>
      <c r="AN48" s="125"/>
      <c r="AO48" s="125"/>
      <c r="AQ48" s="114"/>
      <c r="AR48" s="122"/>
      <c r="AS48" s="119"/>
      <c r="AT48" s="120"/>
      <c r="AU48" s="122"/>
      <c r="AV48" s="125"/>
      <c r="AW48" s="125">
        <f t="shared" si="15"/>
        <v>0</v>
      </c>
      <c r="AY48" s="126"/>
      <c r="AZ48" s="131"/>
      <c r="BA48" s="120"/>
      <c r="BB48" s="126"/>
      <c r="BC48" s="126"/>
      <c r="BD48" s="117"/>
      <c r="BE48" s="127">
        <f t="shared" ref="BE48:BE53" si="17">H48+N48+T48+Z48+AF48+BB48</f>
        <v>13.78103125</v>
      </c>
      <c r="BF48" s="28" t="s">
        <v>142</v>
      </c>
      <c r="BG48" s="35">
        <v>524.61155567652759</v>
      </c>
      <c r="BH48" s="128">
        <f t="shared" ref="BH48:BH53" si="18">BE48*BG48</f>
        <v>7229.6882428893414</v>
      </c>
      <c r="BI48" s="129">
        <f t="shared" ref="BI48:BI53" si="19">BE48+BE48*(BM$6/100)</f>
        <v>19.624188500000002</v>
      </c>
      <c r="BJ48" s="130">
        <f>BI48*BM$1</f>
        <v>14.718141375000002</v>
      </c>
      <c r="BM48" s="35"/>
      <c r="BO48" s="32"/>
    </row>
    <row r="49" spans="1:67" x14ac:dyDescent="0.2">
      <c r="A49" s="111"/>
      <c r="B49" s="37" t="s">
        <v>74</v>
      </c>
      <c r="C49" s="37" t="s">
        <v>350</v>
      </c>
      <c r="E49" s="124"/>
      <c r="F49" s="131"/>
      <c r="G49" s="120"/>
      <c r="H49" s="121"/>
      <c r="I49" s="132"/>
      <c r="K49" s="134">
        <v>12.775000000000002</v>
      </c>
      <c r="L49" s="131">
        <f>1/6</f>
        <v>0.16666666666666666</v>
      </c>
      <c r="M49" s="120">
        <v>0.6</v>
      </c>
      <c r="N49" s="121">
        <f>K49*L49*M49</f>
        <v>1.2775000000000001</v>
      </c>
      <c r="O49" s="132">
        <f>N49*BG49</f>
        <v>59676.48923807386</v>
      </c>
      <c r="Q49" s="124"/>
      <c r="R49" s="131"/>
      <c r="S49" s="120"/>
      <c r="T49" s="124"/>
      <c r="U49" s="132"/>
      <c r="W49" s="124">
        <v>12.775000000000002</v>
      </c>
      <c r="X49" s="131">
        <f>1/6</f>
        <v>0.16666666666666666</v>
      </c>
      <c r="Y49" s="120">
        <v>0.6</v>
      </c>
      <c r="Z49" s="121">
        <f>W49*X49*Y49</f>
        <v>1.2775000000000001</v>
      </c>
      <c r="AA49" s="132">
        <f>Z49*BG49</f>
        <v>59676.48923807386</v>
      </c>
      <c r="AC49" s="124"/>
      <c r="AD49" s="119"/>
      <c r="AE49" s="120"/>
      <c r="AF49" s="124"/>
      <c r="AG49" s="124"/>
      <c r="AI49" s="114"/>
      <c r="AJ49" s="122"/>
      <c r="AK49" s="119"/>
      <c r="AL49" s="120"/>
      <c r="AM49" s="122"/>
      <c r="AN49" s="125"/>
      <c r="AO49" s="125"/>
      <c r="AQ49" s="114"/>
      <c r="AR49" s="122"/>
      <c r="AS49" s="119"/>
      <c r="AT49" s="120"/>
      <c r="AU49" s="122"/>
      <c r="AV49" s="125"/>
      <c r="AW49" s="125">
        <f t="shared" si="15"/>
        <v>0</v>
      </c>
      <c r="AY49" s="126">
        <v>1.05</v>
      </c>
      <c r="AZ49" s="131">
        <v>8.3333333333333329E-2</v>
      </c>
      <c r="BA49" s="120">
        <v>1</v>
      </c>
      <c r="BB49" s="126">
        <f>AY49*AZ49*BA49</f>
        <v>8.7499999999999994E-2</v>
      </c>
      <c r="BC49" s="126">
        <f>BB49*BG49</f>
        <v>4087.4307697310855</v>
      </c>
      <c r="BD49" s="117"/>
      <c r="BE49" s="127">
        <f t="shared" si="17"/>
        <v>2.6425000000000001</v>
      </c>
      <c r="BF49" s="28" t="s">
        <v>143</v>
      </c>
      <c r="BG49" s="35">
        <v>46713.494511212411</v>
      </c>
      <c r="BH49" s="128">
        <f t="shared" si="18"/>
        <v>123440.40924587881</v>
      </c>
      <c r="BI49" s="129">
        <f t="shared" si="19"/>
        <v>3.7629200000000003</v>
      </c>
      <c r="BJ49" s="130">
        <f>BI49*BM$1</f>
        <v>2.82219</v>
      </c>
      <c r="BM49" s="35"/>
      <c r="BO49" s="32"/>
    </row>
    <row r="50" spans="1:67" x14ac:dyDescent="0.2">
      <c r="A50" s="111"/>
      <c r="B50" s="37" t="s">
        <v>75</v>
      </c>
      <c r="C50" s="37" t="s">
        <v>76</v>
      </c>
      <c r="E50" s="124">
        <v>120.72375000000001</v>
      </c>
      <c r="F50" s="131">
        <f>1/12</f>
        <v>8.3333333333333329E-2</v>
      </c>
      <c r="G50" s="120">
        <v>1</v>
      </c>
      <c r="H50" s="121">
        <f>E50*F50*G50</f>
        <v>10.0603125</v>
      </c>
      <c r="I50" s="132">
        <f>H50*BG50</f>
        <v>7936.0986269974073</v>
      </c>
      <c r="J50" s="133"/>
      <c r="K50" s="134">
        <v>25.550000000000004</v>
      </c>
      <c r="L50" s="131">
        <f>1/12</f>
        <v>8.3333333333333329E-2</v>
      </c>
      <c r="M50" s="120">
        <v>1</v>
      </c>
      <c r="N50" s="121">
        <f>K50*L50*M50</f>
        <v>2.1291666666666669</v>
      </c>
      <c r="O50" s="132">
        <f>N50*BG50</f>
        <v>1679.5975930153245</v>
      </c>
      <c r="P50" s="133"/>
      <c r="Q50" s="124"/>
      <c r="R50" s="131"/>
      <c r="S50" s="120"/>
      <c r="T50" s="124"/>
      <c r="U50" s="132"/>
      <c r="V50" s="133"/>
      <c r="W50" s="124">
        <v>12.775000000000002</v>
      </c>
      <c r="X50" s="131">
        <f>1/6</f>
        <v>0.16666666666666666</v>
      </c>
      <c r="Y50" s="120">
        <v>1</v>
      </c>
      <c r="Z50" s="121">
        <f>W50*X50*Y50</f>
        <v>2.1291666666666669</v>
      </c>
      <c r="AA50" s="132">
        <f>Z50*BG50</f>
        <v>1679.5975930153245</v>
      </c>
      <c r="AB50" s="133"/>
      <c r="AC50" s="124"/>
      <c r="AD50" s="119"/>
      <c r="AE50" s="120"/>
      <c r="AF50" s="124"/>
      <c r="AG50" s="124"/>
      <c r="AH50" s="133"/>
      <c r="AI50" s="114"/>
      <c r="AJ50" s="122"/>
      <c r="AK50" s="119"/>
      <c r="AL50" s="120"/>
      <c r="AM50" s="122"/>
      <c r="AN50" s="125"/>
      <c r="AO50" s="125"/>
      <c r="AP50" s="133"/>
      <c r="AQ50" s="114"/>
      <c r="AR50" s="122"/>
      <c r="AS50" s="119"/>
      <c r="AT50" s="120"/>
      <c r="AU50" s="122"/>
      <c r="AV50" s="125"/>
      <c r="AW50" s="125">
        <f t="shared" si="15"/>
        <v>0</v>
      </c>
      <c r="AX50" s="133"/>
      <c r="AY50" s="126"/>
      <c r="AZ50" s="131"/>
      <c r="BA50" s="120"/>
      <c r="BB50" s="126"/>
      <c r="BC50" s="126"/>
      <c r="BD50" s="117"/>
      <c r="BE50" s="127">
        <f t="shared" si="17"/>
        <v>14.318645833333333</v>
      </c>
      <c r="BF50" s="28" t="s">
        <v>144</v>
      </c>
      <c r="BG50" s="35">
        <v>788.85209848077852</v>
      </c>
      <c r="BH50" s="128">
        <f t="shared" si="18"/>
        <v>11295.293813028056</v>
      </c>
      <c r="BI50" s="129">
        <f t="shared" si="19"/>
        <v>20.389751666666669</v>
      </c>
      <c r="BJ50" s="130">
        <f t="shared" ref="BJ50:BJ53" si="20">BI50*BM$1</f>
        <v>15.292313750000002</v>
      </c>
      <c r="BM50" s="35"/>
      <c r="BO50" s="32"/>
    </row>
    <row r="51" spans="1:67" x14ac:dyDescent="0.2">
      <c r="A51" s="111"/>
      <c r="B51" s="37" t="s">
        <v>77</v>
      </c>
      <c r="C51" s="37" t="s">
        <v>95</v>
      </c>
      <c r="E51" s="124">
        <v>123.02325000000002</v>
      </c>
      <c r="F51" s="131">
        <f>1/12</f>
        <v>8.3333333333333329E-2</v>
      </c>
      <c r="G51" s="120">
        <v>1</v>
      </c>
      <c r="H51" s="121">
        <f>E51*F51*G51</f>
        <v>10.2519375</v>
      </c>
      <c r="I51" s="132">
        <f>H51*BG51</f>
        <v>35247.130339305964</v>
      </c>
      <c r="J51" s="133"/>
      <c r="K51" s="134">
        <v>25.550000000000004</v>
      </c>
      <c r="L51" s="131">
        <f>1/12</f>
        <v>8.3333333333333329E-2</v>
      </c>
      <c r="M51" s="120">
        <v>1</v>
      </c>
      <c r="N51" s="121">
        <f>K51*L51*M51</f>
        <v>2.1291666666666669</v>
      </c>
      <c r="O51" s="132">
        <f>N51*BG51</f>
        <v>7320.2762906139078</v>
      </c>
      <c r="P51" s="133"/>
      <c r="Q51" s="124">
        <v>21</v>
      </c>
      <c r="R51" s="131">
        <v>0.16700000000000001</v>
      </c>
      <c r="S51" s="120">
        <v>1</v>
      </c>
      <c r="T51" s="121">
        <f>Q51*R51*S51</f>
        <v>3.5070000000000001</v>
      </c>
      <c r="U51" s="132">
        <f>T51*BG51</f>
        <v>12057.397550457756</v>
      </c>
      <c r="V51" s="133"/>
      <c r="W51" s="124"/>
      <c r="X51" s="119"/>
      <c r="Y51" s="120"/>
      <c r="Z51" s="124"/>
      <c r="AA51" s="124"/>
      <c r="AB51" s="133"/>
      <c r="AC51" s="124"/>
      <c r="AD51" s="119"/>
      <c r="AE51" s="120"/>
      <c r="AF51" s="124"/>
      <c r="AG51" s="124"/>
      <c r="AH51" s="133"/>
      <c r="AI51" s="114"/>
      <c r="AJ51" s="122"/>
      <c r="AK51" s="119"/>
      <c r="AL51" s="120"/>
      <c r="AM51" s="122"/>
      <c r="AN51" s="125"/>
      <c r="AO51" s="125"/>
      <c r="AP51" s="133"/>
      <c r="AQ51" s="114"/>
      <c r="AR51" s="122"/>
      <c r="AS51" s="119"/>
      <c r="AT51" s="120"/>
      <c r="AU51" s="122"/>
      <c r="AV51" s="125"/>
      <c r="AW51" s="125">
        <f t="shared" si="15"/>
        <v>0</v>
      </c>
      <c r="AX51" s="133"/>
      <c r="AY51" s="126">
        <v>1.05</v>
      </c>
      <c r="AZ51" s="131">
        <v>8.3333333333333329E-2</v>
      </c>
      <c r="BA51" s="120">
        <v>1</v>
      </c>
      <c r="BB51" s="126">
        <f>AY51*AZ51*BA51</f>
        <v>8.7499999999999994E-2</v>
      </c>
      <c r="BC51" s="126">
        <f>BB51*BG51</f>
        <v>300.83327221700984</v>
      </c>
      <c r="BD51" s="117"/>
      <c r="BE51" s="127">
        <f t="shared" si="17"/>
        <v>15.975604166666667</v>
      </c>
      <c r="BF51" s="28" t="s">
        <v>145</v>
      </c>
      <c r="BG51" s="35">
        <v>3438.0945396229699</v>
      </c>
      <c r="BH51" s="128">
        <f t="shared" si="18"/>
        <v>54925.637452594638</v>
      </c>
      <c r="BI51" s="129">
        <f t="shared" si="19"/>
        <v>22.749260333333332</v>
      </c>
      <c r="BJ51" s="130">
        <f t="shared" si="20"/>
        <v>17.061945250000001</v>
      </c>
      <c r="BM51" s="35"/>
      <c r="BO51" s="32"/>
    </row>
    <row r="52" spans="1:67" x14ac:dyDescent="0.2">
      <c r="A52" s="111"/>
      <c r="B52" s="37" t="s">
        <v>78</v>
      </c>
      <c r="C52" s="37" t="s">
        <v>351</v>
      </c>
      <c r="E52" s="124"/>
      <c r="F52" s="131"/>
      <c r="G52" s="120"/>
      <c r="H52" s="121"/>
      <c r="I52" s="124"/>
      <c r="K52" s="134">
        <v>25.550000000000004</v>
      </c>
      <c r="L52" s="131">
        <f>1/6</f>
        <v>0.16666666666666666</v>
      </c>
      <c r="M52" s="120">
        <v>1</v>
      </c>
      <c r="N52" s="121">
        <f>K52*L52*M52</f>
        <v>4.2583333333333337</v>
      </c>
      <c r="O52" s="132">
        <f>N52*BG52</f>
        <v>13138.408991045395</v>
      </c>
      <c r="Q52" s="124">
        <v>21</v>
      </c>
      <c r="R52" s="131">
        <v>0.16700000000000001</v>
      </c>
      <c r="S52" s="120">
        <v>1</v>
      </c>
      <c r="T52" s="121">
        <f>Q52*R52*S52</f>
        <v>3.5070000000000001</v>
      </c>
      <c r="U52" s="132">
        <f>T52*BG52</f>
        <v>10820.289706049987</v>
      </c>
      <c r="W52" s="124"/>
      <c r="X52" s="119"/>
      <c r="Y52" s="120"/>
      <c r="Z52" s="124"/>
      <c r="AA52" s="124"/>
      <c r="AC52" s="124"/>
      <c r="AD52" s="119"/>
      <c r="AE52" s="120"/>
      <c r="AF52" s="124"/>
      <c r="AG52" s="124"/>
      <c r="AI52" s="114"/>
      <c r="AJ52" s="122"/>
      <c r="AK52" s="119"/>
      <c r="AL52" s="120"/>
      <c r="AM52" s="122"/>
      <c r="AN52" s="125"/>
      <c r="AO52" s="125"/>
      <c r="AQ52" s="114"/>
      <c r="AR52" s="122"/>
      <c r="AS52" s="119"/>
      <c r="AT52" s="120"/>
      <c r="AU52" s="122"/>
      <c r="AV52" s="125"/>
      <c r="AW52" s="125">
        <f t="shared" si="15"/>
        <v>0</v>
      </c>
      <c r="AY52" s="126"/>
      <c r="AZ52" s="131"/>
      <c r="BA52" s="120"/>
      <c r="BB52" s="126"/>
      <c r="BC52" s="126"/>
      <c r="BD52" s="117"/>
      <c r="BE52" s="127">
        <f t="shared" si="17"/>
        <v>7.7653333333333343</v>
      </c>
      <c r="BF52" s="28" t="s">
        <v>146</v>
      </c>
      <c r="BG52" s="35">
        <v>3085.3406632591923</v>
      </c>
      <c r="BH52" s="128">
        <f t="shared" si="18"/>
        <v>23958.698697095384</v>
      </c>
      <c r="BI52" s="129">
        <f t="shared" si="19"/>
        <v>11.057834666666668</v>
      </c>
      <c r="BJ52" s="130">
        <f t="shared" si="20"/>
        <v>8.2933760000000021</v>
      </c>
      <c r="BM52" s="35"/>
      <c r="BO52" s="32"/>
    </row>
    <row r="53" spans="1:67" x14ac:dyDescent="0.2">
      <c r="A53" s="111"/>
      <c r="B53" s="37" t="s">
        <v>96</v>
      </c>
      <c r="C53" s="37" t="s">
        <v>97</v>
      </c>
      <c r="E53" s="124"/>
      <c r="F53" s="131"/>
      <c r="G53" s="120"/>
      <c r="H53" s="121"/>
      <c r="I53" s="124"/>
      <c r="K53" s="134"/>
      <c r="L53" s="131"/>
      <c r="M53" s="120"/>
      <c r="N53" s="124"/>
      <c r="O53" s="132"/>
      <c r="Q53" s="124">
        <v>26.25</v>
      </c>
      <c r="R53" s="131">
        <v>0.16700000000000001</v>
      </c>
      <c r="S53" s="120">
        <v>1</v>
      </c>
      <c r="T53" s="121">
        <f>Q53*R53*S53</f>
        <v>4.38375</v>
      </c>
      <c r="U53" s="132">
        <f>T53*BG53</f>
        <v>5486.0488391084273</v>
      </c>
      <c r="W53" s="124"/>
      <c r="X53" s="119"/>
      <c r="Y53" s="120"/>
      <c r="Z53" s="124"/>
      <c r="AA53" s="124"/>
      <c r="AC53" s="124"/>
      <c r="AD53" s="119"/>
      <c r="AE53" s="120"/>
      <c r="AF53" s="124"/>
      <c r="AG53" s="124"/>
      <c r="AI53" s="114"/>
      <c r="AJ53" s="122"/>
      <c r="AK53" s="119"/>
      <c r="AL53" s="120"/>
      <c r="AM53" s="122"/>
      <c r="AN53" s="125"/>
      <c r="AO53" s="125"/>
      <c r="AQ53" s="114"/>
      <c r="AR53" s="122"/>
      <c r="AS53" s="119"/>
      <c r="AT53" s="120"/>
      <c r="AU53" s="122"/>
      <c r="AV53" s="125"/>
      <c r="AW53" s="125">
        <f t="shared" si="15"/>
        <v>0</v>
      </c>
      <c r="AY53" s="126"/>
      <c r="AZ53" s="131"/>
      <c r="BA53" s="120"/>
      <c r="BB53" s="126"/>
      <c r="BC53" s="126"/>
      <c r="BD53" s="117"/>
      <c r="BE53" s="127">
        <f t="shared" si="17"/>
        <v>4.38375</v>
      </c>
      <c r="BF53" s="28" t="s">
        <v>147</v>
      </c>
      <c r="BG53" s="35">
        <v>1251.4511181313778</v>
      </c>
      <c r="BH53" s="128">
        <f t="shared" si="18"/>
        <v>5486.0488391084273</v>
      </c>
      <c r="BI53" s="129">
        <f t="shared" si="19"/>
        <v>6.2424600000000003</v>
      </c>
      <c r="BJ53" s="130">
        <f t="shared" si="20"/>
        <v>4.681845</v>
      </c>
      <c r="BM53" s="35"/>
      <c r="BO53" s="32"/>
    </row>
    <row r="54" spans="1:67" x14ac:dyDescent="0.2">
      <c r="A54" s="111">
        <v>13</v>
      </c>
      <c r="B54" s="37" t="s">
        <v>22</v>
      </c>
      <c r="C54" s="37"/>
      <c r="E54" s="124"/>
      <c r="F54" s="131"/>
      <c r="G54" s="120"/>
      <c r="H54" s="121"/>
      <c r="I54" s="124"/>
      <c r="K54" s="134"/>
      <c r="L54" s="131"/>
      <c r="M54" s="120"/>
      <c r="N54" s="124"/>
      <c r="O54" s="132"/>
      <c r="Q54" s="124"/>
      <c r="R54" s="131"/>
      <c r="S54" s="120"/>
      <c r="T54" s="124"/>
      <c r="U54" s="132"/>
      <c r="W54" s="124"/>
      <c r="X54" s="119"/>
      <c r="Y54" s="120"/>
      <c r="Z54" s="124"/>
      <c r="AA54" s="124"/>
      <c r="AC54" s="124"/>
      <c r="AD54" s="119"/>
      <c r="AE54" s="120"/>
      <c r="AF54" s="124"/>
      <c r="AG54" s="124"/>
      <c r="AI54" s="114"/>
      <c r="AJ54" s="122"/>
      <c r="AK54" s="119"/>
      <c r="AL54" s="120"/>
      <c r="AM54" s="122"/>
      <c r="AN54" s="125"/>
      <c r="AO54" s="125"/>
      <c r="AQ54" s="114"/>
      <c r="AR54" s="122"/>
      <c r="AS54" s="119"/>
      <c r="AT54" s="120"/>
      <c r="AU54" s="122"/>
      <c r="AV54" s="125"/>
      <c r="AW54" s="125">
        <f t="shared" si="15"/>
        <v>0</v>
      </c>
      <c r="AY54" s="126"/>
      <c r="AZ54" s="131"/>
      <c r="BA54" s="120"/>
      <c r="BB54" s="126"/>
      <c r="BC54" s="126"/>
      <c r="BD54" s="117"/>
      <c r="BE54" s="127"/>
      <c r="BH54" s="128"/>
      <c r="BM54" s="35"/>
      <c r="BO54" s="32"/>
    </row>
    <row r="55" spans="1:67" x14ac:dyDescent="0.2">
      <c r="A55" s="111"/>
      <c r="B55" s="37" t="s">
        <v>79</v>
      </c>
      <c r="C55" s="37" t="s">
        <v>352</v>
      </c>
      <c r="E55" s="124"/>
      <c r="F55" s="131"/>
      <c r="G55" s="120"/>
      <c r="H55" s="121"/>
      <c r="I55" s="124"/>
      <c r="K55" s="134"/>
      <c r="L55" s="131"/>
      <c r="M55" s="120"/>
      <c r="N55" s="124"/>
      <c r="O55" s="132"/>
      <c r="Q55" s="124">
        <v>21</v>
      </c>
      <c r="R55" s="131">
        <f>1/3</f>
        <v>0.33333333333333331</v>
      </c>
      <c r="S55" s="120">
        <v>1</v>
      </c>
      <c r="T55" s="121">
        <f>Q55*R55*S55</f>
        <v>7</v>
      </c>
      <c r="U55" s="132">
        <f>T55*BG55</f>
        <v>107432.74905258146</v>
      </c>
      <c r="W55" s="124"/>
      <c r="X55" s="119"/>
      <c r="Y55" s="120"/>
      <c r="Z55" s="124"/>
      <c r="AA55" s="124"/>
      <c r="AC55" s="124"/>
      <c r="AD55" s="119"/>
      <c r="AE55" s="120"/>
      <c r="AF55" s="124"/>
      <c r="AG55" s="124"/>
      <c r="AI55" s="114"/>
      <c r="AJ55" s="122"/>
      <c r="AK55" s="119"/>
      <c r="AL55" s="120"/>
      <c r="AM55" s="122"/>
      <c r="AN55" s="125"/>
      <c r="AO55" s="125"/>
      <c r="AQ55" s="114"/>
      <c r="AR55" s="122"/>
      <c r="AS55" s="119"/>
      <c r="AT55" s="120"/>
      <c r="AU55" s="122"/>
      <c r="AV55" s="125"/>
      <c r="AW55" s="125">
        <f t="shared" si="15"/>
        <v>0</v>
      </c>
      <c r="AY55" s="126"/>
      <c r="AZ55" s="131"/>
      <c r="BA55" s="120"/>
      <c r="BB55" s="126"/>
      <c r="BC55" s="126"/>
      <c r="BD55" s="117"/>
      <c r="BE55" s="127">
        <f>H55+N55+T55+Z55+AF55+BB55</f>
        <v>7</v>
      </c>
      <c r="BF55" s="28" t="s">
        <v>148</v>
      </c>
      <c r="BG55" s="35">
        <v>15347.535578940209</v>
      </c>
      <c r="BH55" s="128">
        <f>BE55*BG55</f>
        <v>107432.74905258146</v>
      </c>
      <c r="BI55" s="129">
        <f>BE55+BE55*(BM$6/100)</f>
        <v>9.968</v>
      </c>
      <c r="BJ55" s="130">
        <f>BI55*BM$1</f>
        <v>7.476</v>
      </c>
      <c r="BM55" s="35"/>
      <c r="BO55" s="32"/>
    </row>
    <row r="56" spans="1:67" x14ac:dyDescent="0.2">
      <c r="A56" s="111"/>
      <c r="B56" s="37" t="s">
        <v>80</v>
      </c>
      <c r="C56" s="37" t="s">
        <v>353</v>
      </c>
      <c r="E56" s="124"/>
      <c r="F56" s="131"/>
      <c r="G56" s="120"/>
      <c r="H56" s="121"/>
      <c r="I56" s="124"/>
      <c r="K56" s="134"/>
      <c r="L56" s="131"/>
      <c r="M56" s="120"/>
      <c r="N56" s="124"/>
      <c r="O56" s="132"/>
      <c r="Q56" s="124"/>
      <c r="R56" s="131"/>
      <c r="S56" s="120"/>
      <c r="T56" s="124"/>
      <c r="U56" s="132"/>
      <c r="W56" s="124"/>
      <c r="X56" s="119"/>
      <c r="Y56" s="120"/>
      <c r="Z56" s="124"/>
      <c r="AA56" s="124"/>
      <c r="AC56" s="124"/>
      <c r="AD56" s="119"/>
      <c r="AE56" s="120"/>
      <c r="AF56" s="124"/>
      <c r="AG56" s="124"/>
      <c r="AI56" s="114"/>
      <c r="AJ56" s="122"/>
      <c r="AK56" s="119"/>
      <c r="AL56" s="120"/>
      <c r="AM56" s="122"/>
      <c r="AN56" s="125"/>
      <c r="AO56" s="125"/>
      <c r="AQ56" s="114"/>
      <c r="AR56" s="122"/>
      <c r="AS56" s="119"/>
      <c r="AT56" s="120"/>
      <c r="AU56" s="122"/>
      <c r="AV56" s="125"/>
      <c r="AW56" s="125">
        <f t="shared" si="15"/>
        <v>0</v>
      </c>
      <c r="AY56" s="126"/>
      <c r="AZ56" s="131"/>
      <c r="BA56" s="120"/>
      <c r="BB56" s="126"/>
      <c r="BC56" s="126"/>
      <c r="BD56" s="117"/>
      <c r="BE56" s="127"/>
      <c r="BF56" s="28" t="s">
        <v>149</v>
      </c>
      <c r="BG56" s="35">
        <v>626.94336549409434</v>
      </c>
      <c r="BH56" s="128">
        <f>BE56*BG56</f>
        <v>0</v>
      </c>
      <c r="BI56" s="129">
        <f>BE56+BE56*(BM$6/100)</f>
        <v>0</v>
      </c>
      <c r="BJ56" s="130">
        <f>BI56*BM$1</f>
        <v>0</v>
      </c>
      <c r="BM56" s="35"/>
      <c r="BO56" s="32"/>
    </row>
    <row r="57" spans="1:67" x14ac:dyDescent="0.2">
      <c r="A57" s="111">
        <v>14</v>
      </c>
      <c r="B57" s="37" t="s">
        <v>23</v>
      </c>
      <c r="C57" s="37"/>
      <c r="E57" s="124"/>
      <c r="F57" s="131"/>
      <c r="G57" s="120"/>
      <c r="H57" s="121"/>
      <c r="I57" s="124"/>
      <c r="K57" s="134"/>
      <c r="L57" s="131"/>
      <c r="M57" s="120"/>
      <c r="N57" s="124"/>
      <c r="O57" s="132"/>
      <c r="Q57" s="124"/>
      <c r="R57" s="131"/>
      <c r="S57" s="120"/>
      <c r="T57" s="124"/>
      <c r="U57" s="132"/>
      <c r="W57" s="124"/>
      <c r="X57" s="119"/>
      <c r="Y57" s="120"/>
      <c r="Z57" s="124"/>
      <c r="AA57" s="124"/>
      <c r="AC57" s="124"/>
      <c r="AD57" s="119"/>
      <c r="AE57" s="120"/>
      <c r="AF57" s="124"/>
      <c r="AG57" s="124"/>
      <c r="AI57" s="114"/>
      <c r="AJ57" s="122"/>
      <c r="AK57" s="119"/>
      <c r="AL57" s="120"/>
      <c r="AM57" s="122"/>
      <c r="AN57" s="125"/>
      <c r="AO57" s="125"/>
      <c r="AQ57" s="114"/>
      <c r="AR57" s="122"/>
      <c r="AS57" s="119"/>
      <c r="AT57" s="120"/>
      <c r="AU57" s="122"/>
      <c r="AV57" s="125"/>
      <c r="AW57" s="125">
        <f t="shared" si="15"/>
        <v>0</v>
      </c>
      <c r="AY57" s="126"/>
      <c r="AZ57" s="131"/>
      <c r="BA57" s="120"/>
      <c r="BB57" s="126"/>
      <c r="BC57" s="126"/>
      <c r="BD57" s="117"/>
      <c r="BE57" s="127"/>
      <c r="BH57" s="128"/>
      <c r="BM57" s="35"/>
      <c r="BO57" s="32"/>
    </row>
    <row r="58" spans="1:67" x14ac:dyDescent="0.2">
      <c r="A58" s="111"/>
      <c r="B58" s="37" t="s">
        <v>81</v>
      </c>
      <c r="C58" s="37" t="s">
        <v>98</v>
      </c>
      <c r="E58" s="124">
        <v>120.72375000000001</v>
      </c>
      <c r="F58" s="131">
        <f>1/12</f>
        <v>8.3333333333333329E-2</v>
      </c>
      <c r="G58" s="120">
        <v>1</v>
      </c>
      <c r="H58" s="121">
        <f>E58*F58*G58</f>
        <v>10.0603125</v>
      </c>
      <c r="I58" s="132">
        <f>H58*BG58</f>
        <v>29663.513888814861</v>
      </c>
      <c r="J58" s="133"/>
      <c r="K58" s="134">
        <v>25.550000000000004</v>
      </c>
      <c r="L58" s="131">
        <f>1/12</f>
        <v>8.3333333333333329E-2</v>
      </c>
      <c r="M58" s="120">
        <v>1</v>
      </c>
      <c r="N58" s="121">
        <f>K58*L58*M58</f>
        <v>2.1291666666666669</v>
      </c>
      <c r="O58" s="132">
        <f>N58*BG58</f>
        <v>6277.9923574211352</v>
      </c>
      <c r="P58" s="133"/>
      <c r="Q58" s="124">
        <v>26.25</v>
      </c>
      <c r="R58" s="131">
        <v>0.16666666666666666</v>
      </c>
      <c r="S58" s="120">
        <v>0.6</v>
      </c>
      <c r="T58" s="121">
        <f>Q58*R58*S58</f>
        <v>2.625</v>
      </c>
      <c r="U58" s="132">
        <f>T58*BG58</f>
        <v>7739.9905776424948</v>
      </c>
      <c r="V58" s="133"/>
      <c r="W58" s="124"/>
      <c r="X58" s="119"/>
      <c r="Y58" s="120"/>
      <c r="Z58" s="124"/>
      <c r="AA58" s="124"/>
      <c r="AB58" s="133"/>
      <c r="AC58" s="124"/>
      <c r="AD58" s="119"/>
      <c r="AE58" s="120"/>
      <c r="AF58" s="124"/>
      <c r="AG58" s="124"/>
      <c r="AH58" s="133"/>
      <c r="AI58" s="114"/>
      <c r="AJ58" s="122"/>
      <c r="AK58" s="119"/>
      <c r="AL58" s="120"/>
      <c r="AM58" s="122"/>
      <c r="AN58" s="125"/>
      <c r="AO58" s="125"/>
      <c r="AP58" s="133"/>
      <c r="AQ58" s="114"/>
      <c r="AR58" s="122"/>
      <c r="AS58" s="119"/>
      <c r="AT58" s="120"/>
      <c r="AU58" s="122"/>
      <c r="AV58" s="125"/>
      <c r="AW58" s="125">
        <f t="shared" si="15"/>
        <v>0</v>
      </c>
      <c r="AX58" s="133"/>
      <c r="AY58" s="126">
        <v>20.440000000000001</v>
      </c>
      <c r="AZ58" s="131">
        <f>1/12</f>
        <v>8.3333333333333329E-2</v>
      </c>
      <c r="BA58" s="120">
        <v>1</v>
      </c>
      <c r="BB58" s="126">
        <f>AY58*AZ58*BA58</f>
        <v>1.7033333333333334</v>
      </c>
      <c r="BC58" s="126">
        <f>BB58*BG58</f>
        <v>5022.3938859369082</v>
      </c>
      <c r="BD58" s="117" t="e">
        <f>#REF!*1.46/1.2</f>
        <v>#REF!</v>
      </c>
      <c r="BE58" s="127">
        <f>H58+N58+T58+Z58+AF58+BB58</f>
        <v>16.517812500000002</v>
      </c>
      <c r="BF58" s="28" t="s">
        <v>150</v>
      </c>
      <c r="BG58" s="35">
        <v>2948.5678391019028</v>
      </c>
      <c r="BH58" s="128">
        <f>BE58*BG58</f>
        <v>48703.890709815401</v>
      </c>
      <c r="BI58" s="129">
        <f t="shared" ref="BI58:BI60" si="21">BE58+BE58*(BM$6/100)</f>
        <v>23.521365000000003</v>
      </c>
      <c r="BJ58" s="130">
        <f>BI58*BM$1</f>
        <v>17.641023750000002</v>
      </c>
      <c r="BM58" s="35"/>
      <c r="BO58" s="32"/>
    </row>
    <row r="59" spans="1:67" x14ac:dyDescent="0.2">
      <c r="A59" s="111"/>
      <c r="B59" s="37" t="s">
        <v>82</v>
      </c>
      <c r="C59" s="37" t="s">
        <v>99</v>
      </c>
      <c r="E59" s="124">
        <v>67.068750000000009</v>
      </c>
      <c r="F59" s="131">
        <f>1/12</f>
        <v>8.3333333333333329E-2</v>
      </c>
      <c r="G59" s="120">
        <v>1</v>
      </c>
      <c r="H59" s="121">
        <f>E59*F59*G59</f>
        <v>5.5890625000000007</v>
      </c>
      <c r="I59" s="132">
        <f>H59*BG59</f>
        <v>45448.212432414482</v>
      </c>
      <c r="J59" s="133"/>
      <c r="K59" s="134">
        <v>12.775000000000002</v>
      </c>
      <c r="L59" s="131">
        <f>1/12</f>
        <v>8.3333333333333329E-2</v>
      </c>
      <c r="M59" s="120">
        <v>1</v>
      </c>
      <c r="N59" s="121">
        <f>K59*L59*M59</f>
        <v>1.0645833333333334</v>
      </c>
      <c r="O59" s="132">
        <f>N59*BG59</f>
        <v>8656.8023680789483</v>
      </c>
      <c r="P59" s="133"/>
      <c r="Q59" s="124">
        <v>26.25</v>
      </c>
      <c r="R59" s="131">
        <f>1/12</f>
        <v>8.3333333333333329E-2</v>
      </c>
      <c r="S59" s="120">
        <v>1</v>
      </c>
      <c r="T59" s="121">
        <f>Q59*R59*S59</f>
        <v>2.1875</v>
      </c>
      <c r="U59" s="132">
        <f>T59*BG59</f>
        <v>17787.950071395098</v>
      </c>
      <c r="V59" s="133"/>
      <c r="W59" s="124"/>
      <c r="X59" s="119"/>
      <c r="Y59" s="120"/>
      <c r="Z59" s="124"/>
      <c r="AA59" s="124"/>
      <c r="AB59" s="133"/>
      <c r="AC59" s="124"/>
      <c r="AD59" s="119"/>
      <c r="AE59" s="120"/>
      <c r="AF59" s="124"/>
      <c r="AG59" s="124"/>
      <c r="AH59" s="133"/>
      <c r="AI59" s="114"/>
      <c r="AJ59" s="122"/>
      <c r="AK59" s="119"/>
      <c r="AL59" s="120"/>
      <c r="AM59" s="122"/>
      <c r="AN59" s="125"/>
      <c r="AO59" s="125"/>
      <c r="AP59" s="133"/>
      <c r="AQ59" s="114"/>
      <c r="AR59" s="122"/>
      <c r="AS59" s="119"/>
      <c r="AT59" s="120"/>
      <c r="AU59" s="122"/>
      <c r="AV59" s="125"/>
      <c r="AW59" s="125">
        <f t="shared" si="15"/>
        <v>0</v>
      </c>
      <c r="AX59" s="133"/>
      <c r="AY59" s="126"/>
      <c r="AZ59" s="131"/>
      <c r="BA59" s="120"/>
      <c r="BB59" s="126"/>
      <c r="BC59" s="126"/>
      <c r="BD59" s="117"/>
      <c r="BE59" s="127">
        <f>H59+N59+T59+Z59+AF59+BB59</f>
        <v>8.8411458333333339</v>
      </c>
      <c r="BF59" s="28" t="s">
        <v>151</v>
      </c>
      <c r="BG59" s="35">
        <v>8131.6343183520448</v>
      </c>
      <c r="BH59" s="128">
        <f>BE59*BG59</f>
        <v>71892.964871888529</v>
      </c>
      <c r="BI59" s="129">
        <f t="shared" si="21"/>
        <v>12.589791666666668</v>
      </c>
      <c r="BJ59" s="130">
        <f>BI59*BM$1</f>
        <v>9.4423437500000009</v>
      </c>
      <c r="BM59" s="35"/>
      <c r="BO59" s="32"/>
    </row>
    <row r="60" spans="1:67" x14ac:dyDescent="0.2">
      <c r="A60" s="111"/>
      <c r="B60" s="37" t="s">
        <v>83</v>
      </c>
      <c r="C60" s="37" t="s">
        <v>100</v>
      </c>
      <c r="E60" s="124">
        <v>120.72375000000001</v>
      </c>
      <c r="F60" s="131">
        <f>1/12</f>
        <v>8.3333333333333329E-2</v>
      </c>
      <c r="G60" s="120">
        <v>0.1</v>
      </c>
      <c r="H60" s="121">
        <f>E60*F60*G60</f>
        <v>1.0060312500000002</v>
      </c>
      <c r="I60" s="132">
        <f>H60*BG60</f>
        <v>12403.519680715597</v>
      </c>
      <c r="K60" s="134">
        <v>57.487500000000004</v>
      </c>
      <c r="L60" s="131">
        <f>1/6</f>
        <v>0.16666666666666666</v>
      </c>
      <c r="M60" s="120">
        <v>1</v>
      </c>
      <c r="N60" s="121">
        <f>K60*L60*M60</f>
        <v>9.5812500000000007</v>
      </c>
      <c r="O60" s="132">
        <f>N60*BG60</f>
        <v>118128.75886395805</v>
      </c>
      <c r="Q60" s="124">
        <v>26.25</v>
      </c>
      <c r="R60" s="131">
        <v>0.16666666666666666</v>
      </c>
      <c r="S60" s="120">
        <v>0.6</v>
      </c>
      <c r="T60" s="121">
        <f>Q60*R60*S60</f>
        <v>2.625</v>
      </c>
      <c r="U60" s="132">
        <f>T60*BG60</f>
        <v>32364.043524372068</v>
      </c>
      <c r="W60" s="124"/>
      <c r="X60" s="119"/>
      <c r="Y60" s="120"/>
      <c r="Z60" s="124"/>
      <c r="AA60" s="124"/>
      <c r="AC60" s="124"/>
      <c r="AD60" s="119"/>
      <c r="AE60" s="120"/>
      <c r="AF60" s="124"/>
      <c r="AG60" s="124"/>
      <c r="AI60" s="114"/>
      <c r="AJ60" s="122"/>
      <c r="AK60" s="119"/>
      <c r="AL60" s="120"/>
      <c r="AM60" s="122"/>
      <c r="AN60" s="125"/>
      <c r="AO60" s="125"/>
      <c r="AQ60" s="114"/>
      <c r="AR60" s="122"/>
      <c r="AS60" s="119"/>
      <c r="AT60" s="120"/>
      <c r="AU60" s="122"/>
      <c r="AV60" s="125"/>
      <c r="AW60" s="125">
        <f t="shared" si="15"/>
        <v>0</v>
      </c>
      <c r="AY60" s="126">
        <v>20.440000000000001</v>
      </c>
      <c r="AZ60" s="131">
        <f>1/12</f>
        <v>8.3333333333333329E-2</v>
      </c>
      <c r="BA60" s="120">
        <v>1</v>
      </c>
      <c r="BB60" s="126">
        <f>AY60*AZ60*BA60</f>
        <v>1.7033333333333334</v>
      </c>
      <c r="BC60" s="126">
        <f>BB60*BG60</f>
        <v>21000.668242481432</v>
      </c>
      <c r="BD60" s="117" t="e">
        <f>#REF!*1.46/1.2</f>
        <v>#REF!</v>
      </c>
      <c r="BE60" s="127">
        <f>H60+N60+T60+Z60+AF60+BB60</f>
        <v>14.915614583333333</v>
      </c>
      <c r="BF60" s="28" t="s">
        <v>152</v>
      </c>
      <c r="BG60" s="35">
        <v>12329.159437856026</v>
      </c>
      <c r="BH60" s="128">
        <f>BE60*BG60</f>
        <v>183896.99031152713</v>
      </c>
      <c r="BI60" s="129">
        <f t="shared" si="21"/>
        <v>21.239835166666666</v>
      </c>
      <c r="BJ60" s="130">
        <f>BI60*BM$1</f>
        <v>15.929876374999999</v>
      </c>
      <c r="BM60" s="35"/>
      <c r="BO60" s="32"/>
    </row>
    <row r="61" spans="1:67" x14ac:dyDescent="0.2">
      <c r="A61" s="111">
        <v>15</v>
      </c>
      <c r="B61" s="37" t="s">
        <v>24</v>
      </c>
      <c r="C61" s="37"/>
      <c r="E61" s="135"/>
      <c r="F61" s="131"/>
      <c r="G61" s="120"/>
      <c r="H61" s="122"/>
      <c r="I61" s="135"/>
      <c r="K61" s="134"/>
      <c r="L61" s="131"/>
      <c r="M61" s="120"/>
      <c r="N61" s="124"/>
      <c r="O61" s="132"/>
      <c r="Q61" s="124"/>
      <c r="R61" s="131"/>
      <c r="S61" s="120"/>
      <c r="T61" s="124"/>
      <c r="U61" s="132"/>
      <c r="W61" s="124"/>
      <c r="X61" s="119"/>
      <c r="Y61" s="120"/>
      <c r="Z61" s="124"/>
      <c r="AA61" s="124"/>
      <c r="AC61" s="124"/>
      <c r="AD61" s="119"/>
      <c r="AE61" s="120"/>
      <c r="AF61" s="124"/>
      <c r="AG61" s="124"/>
      <c r="AI61" s="114"/>
      <c r="AJ61" s="122"/>
      <c r="AK61" s="119"/>
      <c r="AL61" s="120"/>
      <c r="AM61" s="122"/>
      <c r="AN61" s="125"/>
      <c r="AO61" s="125"/>
      <c r="AQ61" s="114"/>
      <c r="AR61" s="122"/>
      <c r="AS61" s="119"/>
      <c r="AT61" s="120"/>
      <c r="AU61" s="122"/>
      <c r="AV61" s="125"/>
      <c r="AW61" s="125">
        <f t="shared" si="15"/>
        <v>0</v>
      </c>
      <c r="AY61" s="126"/>
      <c r="AZ61" s="131"/>
      <c r="BA61" s="120"/>
      <c r="BB61" s="126"/>
      <c r="BC61" s="126"/>
      <c r="BD61" s="117"/>
      <c r="BE61" s="127"/>
      <c r="BH61" s="128"/>
      <c r="BM61" s="35"/>
    </row>
    <row r="62" spans="1:67" x14ac:dyDescent="0.2">
      <c r="A62" s="111"/>
      <c r="B62" s="37" t="s">
        <v>84</v>
      </c>
      <c r="C62" s="37" t="s">
        <v>85</v>
      </c>
      <c r="E62" s="122"/>
      <c r="F62" s="131"/>
      <c r="G62" s="120"/>
      <c r="H62" s="122"/>
      <c r="I62" s="122"/>
      <c r="K62" s="134">
        <v>25.550000000000004</v>
      </c>
      <c r="L62" s="131">
        <v>8.3333333333333329E-2</v>
      </c>
      <c r="M62" s="120">
        <v>1</v>
      </c>
      <c r="N62" s="121">
        <f>K62*L62*M62</f>
        <v>2.1291666666666669</v>
      </c>
      <c r="O62" s="132">
        <f>N62*BG62</f>
        <v>11059.125314310111</v>
      </c>
      <c r="Q62" s="124">
        <v>26.25</v>
      </c>
      <c r="R62" s="131">
        <v>0.16666666666666666</v>
      </c>
      <c r="S62" s="120">
        <v>0.6</v>
      </c>
      <c r="T62" s="121">
        <f>Q62*R62*S62</f>
        <v>2.625</v>
      </c>
      <c r="U62" s="132">
        <f>T62*BG62</f>
        <v>13634.538058738492</v>
      </c>
      <c r="W62" s="124"/>
      <c r="X62" s="119"/>
      <c r="Y62" s="120"/>
      <c r="Z62" s="124"/>
      <c r="AA62" s="124"/>
      <c r="AC62" s="124"/>
      <c r="AD62" s="119"/>
      <c r="AE62" s="120"/>
      <c r="AF62" s="124"/>
      <c r="AG62" s="124"/>
      <c r="AI62" s="114"/>
      <c r="AJ62" s="122"/>
      <c r="AK62" s="119"/>
      <c r="AL62" s="120"/>
      <c r="AM62" s="122"/>
      <c r="AN62" s="125"/>
      <c r="AO62" s="125"/>
      <c r="AQ62" s="114"/>
      <c r="AR62" s="122"/>
      <c r="AS62" s="119"/>
      <c r="AT62" s="120"/>
      <c r="AU62" s="122"/>
      <c r="AV62" s="125"/>
      <c r="AW62" s="125">
        <f t="shared" si="15"/>
        <v>0</v>
      </c>
      <c r="AY62" s="126">
        <v>20.440000000000001</v>
      </c>
      <c r="AZ62" s="131">
        <f>1/12</f>
        <v>8.3333333333333329E-2</v>
      </c>
      <c r="BA62" s="120">
        <v>1</v>
      </c>
      <c r="BB62" s="126">
        <f>AY62*AZ62*BA62</f>
        <v>1.7033333333333334</v>
      </c>
      <c r="BC62" s="126">
        <f>BB62*BG62</f>
        <v>8847.3002514480886</v>
      </c>
      <c r="BD62" s="117" t="e">
        <f>#REF!*1.46/1.2</f>
        <v>#REF!</v>
      </c>
      <c r="BE62" s="127">
        <f>H62+N62+T62+Z62+AF62+BB62</f>
        <v>6.4574999999999996</v>
      </c>
      <c r="BF62" s="28" t="s">
        <v>153</v>
      </c>
      <c r="BG62" s="35">
        <v>5194.1097366622826</v>
      </c>
      <c r="BH62" s="128">
        <f>BE62*BG62</f>
        <v>33540.96362449669</v>
      </c>
      <c r="BI62" s="129">
        <f t="shared" ref="BI62:BI70" si="22">BE62+BE62*(BM$6/100)</f>
        <v>9.1954799999999999</v>
      </c>
      <c r="BJ62" s="130">
        <f>BI62*BM$1</f>
        <v>6.8966099999999999</v>
      </c>
      <c r="BM62" s="35"/>
    </row>
    <row r="63" spans="1:67" x14ac:dyDescent="0.2">
      <c r="A63" s="111"/>
      <c r="B63" s="37" t="s">
        <v>86</v>
      </c>
      <c r="C63" s="37" t="s">
        <v>101</v>
      </c>
      <c r="E63" s="122"/>
      <c r="F63" s="119"/>
      <c r="G63" s="120"/>
      <c r="H63" s="122"/>
      <c r="I63" s="122"/>
      <c r="K63" s="134">
        <v>25.550000000000004</v>
      </c>
      <c r="L63" s="131">
        <v>8.3333333333333329E-2</v>
      </c>
      <c r="M63" s="120">
        <v>1</v>
      </c>
      <c r="N63" s="121">
        <f>K63*L63*M63</f>
        <v>2.1291666666666669</v>
      </c>
      <c r="O63" s="132">
        <f>N63*BG63</f>
        <v>214824.27173278687</v>
      </c>
      <c r="Q63" s="124">
        <v>26.25</v>
      </c>
      <c r="R63" s="131">
        <v>0.16666666666666666</v>
      </c>
      <c r="S63" s="120">
        <v>0.6</v>
      </c>
      <c r="T63" s="121">
        <f>Q63*R63*S63</f>
        <v>2.625</v>
      </c>
      <c r="U63" s="132">
        <f>T63*BG63</f>
        <v>264851.84186233993</v>
      </c>
      <c r="W63" s="124"/>
      <c r="X63" s="119"/>
      <c r="Y63" s="120"/>
      <c r="Z63" s="124"/>
      <c r="AA63" s="124"/>
      <c r="AC63" s="124"/>
      <c r="AD63" s="119"/>
      <c r="AE63" s="120"/>
      <c r="AF63" s="124"/>
      <c r="AG63" s="124"/>
      <c r="AI63" s="114"/>
      <c r="AJ63" s="122"/>
      <c r="AK63" s="119"/>
      <c r="AL63" s="120"/>
      <c r="AM63" s="122"/>
      <c r="AN63" s="125"/>
      <c r="AO63" s="125"/>
      <c r="AQ63" s="114"/>
      <c r="AR63" s="122"/>
      <c r="AS63" s="119"/>
      <c r="AT63" s="120"/>
      <c r="AU63" s="122"/>
      <c r="AV63" s="125"/>
      <c r="AW63" s="125">
        <f t="shared" si="15"/>
        <v>0</v>
      </c>
      <c r="AY63" s="126">
        <v>20.440000000000001</v>
      </c>
      <c r="AZ63" s="131">
        <f>1/12</f>
        <v>8.3333333333333329E-2</v>
      </c>
      <c r="BA63" s="120">
        <v>1</v>
      </c>
      <c r="BB63" s="126">
        <f>AY63*AZ63*BA63</f>
        <v>1.7033333333333334</v>
      </c>
      <c r="BC63" s="126">
        <f>BB63*BG63</f>
        <v>171859.41738622947</v>
      </c>
      <c r="BD63" s="117" t="e">
        <f>#REF!*1.46/1.2</f>
        <v>#REF!</v>
      </c>
      <c r="BE63" s="127">
        <f>H63+N63+T63+Z63+AF63+BB63</f>
        <v>6.4574999999999996</v>
      </c>
      <c r="BF63" s="28" t="s">
        <v>154</v>
      </c>
      <c r="BG63" s="35">
        <v>100895.93975708188</v>
      </c>
      <c r="BH63" s="128">
        <f>BE63*BG63</f>
        <v>651535.53098135628</v>
      </c>
      <c r="BI63" s="129">
        <f t="shared" si="22"/>
        <v>9.1954799999999999</v>
      </c>
      <c r="BJ63" s="130">
        <f>BI63*BM$1</f>
        <v>6.8966099999999999</v>
      </c>
      <c r="BM63" s="35"/>
    </row>
    <row r="64" spans="1:67" x14ac:dyDescent="0.2">
      <c r="A64" s="111">
        <v>16</v>
      </c>
      <c r="B64" s="37" t="s">
        <v>102</v>
      </c>
      <c r="C64" s="37"/>
      <c r="E64" s="122"/>
      <c r="F64" s="119"/>
      <c r="G64" s="120"/>
      <c r="H64" s="122"/>
      <c r="I64" s="122"/>
      <c r="K64" s="134"/>
      <c r="L64" s="131"/>
      <c r="M64" s="120"/>
      <c r="N64" s="124"/>
      <c r="O64" s="132"/>
      <c r="Q64" s="124"/>
      <c r="R64" s="131"/>
      <c r="S64" s="120"/>
      <c r="T64" s="124"/>
      <c r="U64" s="132"/>
      <c r="W64" s="124"/>
      <c r="X64" s="119"/>
      <c r="Y64" s="120"/>
      <c r="Z64" s="124"/>
      <c r="AA64" s="124"/>
      <c r="AC64" s="124"/>
      <c r="AD64" s="119"/>
      <c r="AE64" s="120"/>
      <c r="AF64" s="124"/>
      <c r="AG64" s="124"/>
      <c r="AI64" s="114"/>
      <c r="AJ64" s="122"/>
      <c r="AK64" s="119"/>
      <c r="AL64" s="120"/>
      <c r="AM64" s="122"/>
      <c r="AN64" s="125"/>
      <c r="AO64" s="125"/>
      <c r="AQ64" s="114"/>
      <c r="AR64" s="122"/>
      <c r="AS64" s="119"/>
      <c r="AT64" s="120"/>
      <c r="AU64" s="122"/>
      <c r="AV64" s="125"/>
      <c r="AW64" s="125">
        <f t="shared" si="15"/>
        <v>0</v>
      </c>
      <c r="AY64" s="126"/>
      <c r="AZ64" s="131"/>
      <c r="BA64" s="120"/>
      <c r="BB64" s="126"/>
      <c r="BC64" s="126"/>
      <c r="BD64" s="117"/>
      <c r="BE64" s="127"/>
      <c r="BH64" s="128"/>
      <c r="BM64" s="35"/>
    </row>
    <row r="65" spans="1:65" x14ac:dyDescent="0.2">
      <c r="A65" s="111"/>
      <c r="B65" s="37" t="s">
        <v>87</v>
      </c>
      <c r="C65" s="37" t="s">
        <v>354</v>
      </c>
      <c r="E65" s="122"/>
      <c r="F65" s="119"/>
      <c r="G65" s="120"/>
      <c r="H65" s="122"/>
      <c r="I65" s="122"/>
      <c r="K65" s="134"/>
      <c r="L65" s="131"/>
      <c r="M65" s="120"/>
      <c r="N65" s="124"/>
      <c r="O65" s="132"/>
      <c r="Q65" s="124">
        <v>26.25</v>
      </c>
      <c r="R65" s="131">
        <v>0.16666666666666666</v>
      </c>
      <c r="S65" s="120">
        <v>0.6</v>
      </c>
      <c r="T65" s="121">
        <f>Q65*R65*S65</f>
        <v>2.625</v>
      </c>
      <c r="U65" s="132">
        <f>T65*BG65</f>
        <v>238998.05461913254</v>
      </c>
      <c r="W65" s="124"/>
      <c r="X65" s="119"/>
      <c r="Y65" s="120"/>
      <c r="Z65" s="124"/>
      <c r="AA65" s="124"/>
      <c r="AC65" s="124"/>
      <c r="AD65" s="119"/>
      <c r="AE65" s="120"/>
      <c r="AF65" s="124"/>
      <c r="AG65" s="124"/>
      <c r="AI65" s="114"/>
      <c r="AJ65" s="122"/>
      <c r="AK65" s="119"/>
      <c r="AL65" s="120"/>
      <c r="AM65" s="122"/>
      <c r="AN65" s="125"/>
      <c r="AO65" s="125"/>
      <c r="AQ65" s="114"/>
      <c r="AR65" s="122"/>
      <c r="AS65" s="119"/>
      <c r="AT65" s="120"/>
      <c r="AU65" s="122"/>
      <c r="AV65" s="125"/>
      <c r="AW65" s="125">
        <f t="shared" si="15"/>
        <v>0</v>
      </c>
      <c r="AY65" s="126">
        <v>20.440000000000001</v>
      </c>
      <c r="AZ65" s="131">
        <f>1/12</f>
        <v>8.3333333333333329E-2</v>
      </c>
      <c r="BA65" s="120">
        <v>1</v>
      </c>
      <c r="BB65" s="126">
        <f>AY65*AZ65*BA65</f>
        <v>1.7033333333333334</v>
      </c>
      <c r="BC65" s="126">
        <f>BB65*BG65</f>
        <v>155083.18210841491</v>
      </c>
      <c r="BD65" s="117" t="e">
        <f>#REF!*1.46/1.2</f>
        <v>#REF!</v>
      </c>
      <c r="BE65" s="127">
        <f>H65+N65+T65+Z65+AF65+BB65</f>
        <v>4.3283333333333331</v>
      </c>
      <c r="BF65" s="28" t="s">
        <v>155</v>
      </c>
      <c r="BG65" s="35">
        <v>91046.877950145732</v>
      </c>
      <c r="BH65" s="128">
        <f>BE65*BG65</f>
        <v>394081.23672754742</v>
      </c>
      <c r="BI65" s="129">
        <f t="shared" si="22"/>
        <v>6.163546666666667</v>
      </c>
      <c r="BJ65" s="130">
        <f>BI65*BM$1</f>
        <v>4.6226599999999998</v>
      </c>
      <c r="BM65" s="35"/>
    </row>
    <row r="66" spans="1:65" x14ac:dyDescent="0.2">
      <c r="A66" s="111"/>
      <c r="B66" s="37" t="s">
        <v>88</v>
      </c>
      <c r="C66" s="37" t="s">
        <v>355</v>
      </c>
      <c r="E66" s="122"/>
      <c r="F66" s="119"/>
      <c r="G66" s="120"/>
      <c r="H66" s="122"/>
      <c r="I66" s="122"/>
      <c r="K66" s="134"/>
      <c r="L66" s="131"/>
      <c r="M66" s="120"/>
      <c r="N66" s="124"/>
      <c r="O66" s="132"/>
      <c r="Q66" s="124">
        <v>26.25</v>
      </c>
      <c r="R66" s="131">
        <v>0.16666666666666666</v>
      </c>
      <c r="S66" s="120">
        <v>0.6</v>
      </c>
      <c r="T66" s="121">
        <f>Q66*R66*S66</f>
        <v>2.625</v>
      </c>
      <c r="U66" s="132">
        <f>T66*BG66</f>
        <v>27786.866299695808</v>
      </c>
      <c r="W66" s="124"/>
      <c r="X66" s="119"/>
      <c r="Y66" s="120"/>
      <c r="Z66" s="124"/>
      <c r="AA66" s="124"/>
      <c r="AC66" s="124"/>
      <c r="AD66" s="119"/>
      <c r="AE66" s="120"/>
      <c r="AF66" s="124"/>
      <c r="AG66" s="124"/>
      <c r="AI66" s="114"/>
      <c r="AJ66" s="122"/>
      <c r="AK66" s="119"/>
      <c r="AL66" s="120"/>
      <c r="AM66" s="122"/>
      <c r="AN66" s="125"/>
      <c r="AO66" s="125"/>
      <c r="AQ66" s="114"/>
      <c r="AR66" s="122"/>
      <c r="AS66" s="119"/>
      <c r="AT66" s="120"/>
      <c r="AU66" s="122"/>
      <c r="AV66" s="125"/>
      <c r="AW66" s="125">
        <f t="shared" si="15"/>
        <v>0</v>
      </c>
      <c r="AY66" s="126">
        <v>20.440000000000001</v>
      </c>
      <c r="AZ66" s="131">
        <f>1/12</f>
        <v>8.3333333333333329E-2</v>
      </c>
      <c r="BA66" s="120">
        <v>1</v>
      </c>
      <c r="BB66" s="126">
        <f>AY66*AZ66*BA66</f>
        <v>1.7033333333333334</v>
      </c>
      <c r="BC66" s="126">
        <f>BB66*BG66</f>
        <v>18030.588798913723</v>
      </c>
      <c r="BD66" s="117" t="e">
        <f>#REF!*1.46/1.2</f>
        <v>#REF!</v>
      </c>
      <c r="BE66" s="127">
        <f>H66+N66+T66+Z66+AF66+BB66</f>
        <v>4.3283333333333331</v>
      </c>
      <c r="BF66" s="28" t="s">
        <v>156</v>
      </c>
      <c r="BG66" s="35">
        <v>10585.472876074593</v>
      </c>
      <c r="BH66" s="128">
        <f>BE66*BG66</f>
        <v>45817.455098609527</v>
      </c>
      <c r="BI66" s="129">
        <f t="shared" si="22"/>
        <v>6.163546666666667</v>
      </c>
      <c r="BJ66" s="130">
        <f>BI66*BM$1</f>
        <v>4.6226599999999998</v>
      </c>
      <c r="BM66" s="35"/>
    </row>
    <row r="67" spans="1:65" x14ac:dyDescent="0.2">
      <c r="A67" s="111">
        <v>17</v>
      </c>
      <c r="B67" s="37" t="s">
        <v>25</v>
      </c>
      <c r="C67" s="37"/>
      <c r="E67" s="122"/>
      <c r="F67" s="119"/>
      <c r="G67" s="120"/>
      <c r="H67" s="122"/>
      <c r="I67" s="122"/>
      <c r="K67" s="134"/>
      <c r="L67" s="131"/>
      <c r="M67" s="120"/>
      <c r="N67" s="124"/>
      <c r="O67" s="132"/>
      <c r="Q67" s="124"/>
      <c r="R67" s="131"/>
      <c r="S67" s="120"/>
      <c r="T67" s="124"/>
      <c r="U67" s="132"/>
      <c r="W67" s="124"/>
      <c r="X67" s="119"/>
      <c r="Y67" s="120"/>
      <c r="Z67" s="124"/>
      <c r="AA67" s="124"/>
      <c r="AC67" s="124"/>
      <c r="AD67" s="119"/>
      <c r="AE67" s="120"/>
      <c r="AF67" s="124"/>
      <c r="AG67" s="124"/>
      <c r="AI67" s="114"/>
      <c r="AJ67" s="122"/>
      <c r="AK67" s="119"/>
      <c r="AL67" s="120"/>
      <c r="AM67" s="122"/>
      <c r="AN67" s="125"/>
      <c r="AO67" s="125"/>
      <c r="AQ67" s="114"/>
      <c r="AR67" s="122"/>
      <c r="AS67" s="119"/>
      <c r="AT67" s="120"/>
      <c r="AU67" s="122"/>
      <c r="AV67" s="125"/>
      <c r="AW67" s="125">
        <f t="shared" si="15"/>
        <v>0</v>
      </c>
      <c r="AY67" s="126"/>
      <c r="AZ67" s="131"/>
      <c r="BA67" s="120"/>
      <c r="BB67" s="126"/>
      <c r="BC67" s="126"/>
      <c r="BD67" s="117"/>
      <c r="BE67" s="127"/>
      <c r="BH67" s="128"/>
      <c r="BM67" s="35"/>
    </row>
    <row r="68" spans="1:65" x14ac:dyDescent="0.2">
      <c r="A68" s="111"/>
      <c r="B68" s="37" t="s">
        <v>89</v>
      </c>
      <c r="C68" s="37" t="s">
        <v>103</v>
      </c>
      <c r="E68" s="122"/>
      <c r="F68" s="119"/>
      <c r="G68" s="120"/>
      <c r="H68" s="122"/>
      <c r="I68" s="122"/>
      <c r="K68" s="134">
        <v>57.487500000000004</v>
      </c>
      <c r="L68" s="131">
        <f>1/6</f>
        <v>0.16666666666666666</v>
      </c>
      <c r="M68" s="120">
        <v>1</v>
      </c>
      <c r="N68" s="121">
        <f>K68*L68*M68</f>
        <v>9.5812500000000007</v>
      </c>
      <c r="O68" s="132">
        <f>N68*BG68</f>
        <v>11725.289798200525</v>
      </c>
      <c r="Q68" s="124">
        <v>26.25</v>
      </c>
      <c r="R68" s="131">
        <v>0.16666666666666666</v>
      </c>
      <c r="S68" s="120">
        <v>0.6</v>
      </c>
      <c r="T68" s="121">
        <f>Q68*R68*S68</f>
        <v>2.625</v>
      </c>
      <c r="U68" s="132">
        <f>T68*BG68</f>
        <v>3212.408163890555</v>
      </c>
      <c r="W68" s="124"/>
      <c r="X68" s="119"/>
      <c r="Y68" s="120"/>
      <c r="Z68" s="124"/>
      <c r="AA68" s="124"/>
      <c r="AC68" s="124"/>
      <c r="AD68" s="119"/>
      <c r="AE68" s="120"/>
      <c r="AF68" s="124"/>
      <c r="AG68" s="124"/>
      <c r="AI68" s="114"/>
      <c r="AJ68" s="122"/>
      <c r="AK68" s="119"/>
      <c r="AL68" s="120"/>
      <c r="AM68" s="122"/>
      <c r="AN68" s="125"/>
      <c r="AO68" s="125"/>
      <c r="AQ68" s="114"/>
      <c r="AR68" s="122"/>
      <c r="AS68" s="119"/>
      <c r="AT68" s="120"/>
      <c r="AU68" s="122"/>
      <c r="AV68" s="125"/>
      <c r="AW68" s="125">
        <f t="shared" si="15"/>
        <v>0</v>
      </c>
      <c r="AY68" s="126"/>
      <c r="AZ68" s="119"/>
      <c r="BA68" s="120"/>
      <c r="BB68" s="126"/>
      <c r="BC68" s="126"/>
      <c r="BD68" s="117"/>
      <c r="BE68" s="127">
        <f>H68+N68+T68+Z68+AF68+BB68</f>
        <v>12.206250000000001</v>
      </c>
      <c r="BF68" s="28" t="s">
        <v>157</v>
      </c>
      <c r="BG68" s="35">
        <v>1223.7745386249733</v>
      </c>
      <c r="BH68" s="128">
        <f>BE68*BG68</f>
        <v>14937.697962091081</v>
      </c>
      <c r="BI68" s="129">
        <f t="shared" si="22"/>
        <v>17.381700000000002</v>
      </c>
      <c r="BJ68" s="130">
        <f>BI68*BM$1</f>
        <v>13.036275000000002</v>
      </c>
      <c r="BM68" s="35"/>
    </row>
    <row r="69" spans="1:65" x14ac:dyDescent="0.2">
      <c r="A69" s="111"/>
      <c r="B69" s="37" t="s">
        <v>90</v>
      </c>
      <c r="C69" s="37" t="s">
        <v>91</v>
      </c>
      <c r="E69" s="122"/>
      <c r="F69" s="119"/>
      <c r="G69" s="120"/>
      <c r="H69" s="122"/>
      <c r="I69" s="122"/>
      <c r="K69" s="134"/>
      <c r="L69" s="131"/>
      <c r="M69" s="120"/>
      <c r="N69" s="124"/>
      <c r="O69" s="134"/>
      <c r="Q69" s="124">
        <v>26.25</v>
      </c>
      <c r="R69" s="131">
        <v>0.16666666666666666</v>
      </c>
      <c r="S69" s="120">
        <v>0.6</v>
      </c>
      <c r="T69" s="121">
        <f>Q69*R69*S69</f>
        <v>2.625</v>
      </c>
      <c r="U69" s="132">
        <f>T69*BG69</f>
        <v>1316.1388950028504</v>
      </c>
      <c r="W69" s="124"/>
      <c r="X69" s="119"/>
      <c r="Y69" s="120"/>
      <c r="Z69" s="124"/>
      <c r="AA69" s="124"/>
      <c r="AC69" s="124"/>
      <c r="AD69" s="119"/>
      <c r="AE69" s="120"/>
      <c r="AF69" s="124"/>
      <c r="AG69" s="124"/>
      <c r="AI69" s="114"/>
      <c r="AJ69" s="122"/>
      <c r="AK69" s="119"/>
      <c r="AL69" s="120"/>
      <c r="AM69" s="122"/>
      <c r="AN69" s="125"/>
      <c r="AO69" s="125"/>
      <c r="AQ69" s="114"/>
      <c r="AR69" s="122"/>
      <c r="AS69" s="119"/>
      <c r="AT69" s="120"/>
      <c r="AU69" s="122"/>
      <c r="AV69" s="125"/>
      <c r="AW69" s="125">
        <f t="shared" si="15"/>
        <v>0</v>
      </c>
      <c r="AY69" s="126"/>
      <c r="AZ69" s="119"/>
      <c r="BA69" s="120"/>
      <c r="BB69" s="126"/>
      <c r="BC69" s="126"/>
      <c r="BD69" s="117"/>
      <c r="BE69" s="127">
        <f>H69+N69+T69+Z69+AF69+BB69</f>
        <v>2.625</v>
      </c>
      <c r="BF69" s="28" t="s">
        <v>158</v>
      </c>
      <c r="BG69" s="35">
        <v>501.38624571537162</v>
      </c>
      <c r="BH69" s="128">
        <f>BE69*BG69</f>
        <v>1316.1388950028504</v>
      </c>
      <c r="BI69" s="129">
        <f t="shared" si="22"/>
        <v>3.7380000000000004</v>
      </c>
      <c r="BJ69" s="130">
        <f>BI69*BM$1</f>
        <v>2.8035000000000005</v>
      </c>
      <c r="BM69" s="35"/>
    </row>
    <row r="70" spans="1:65" x14ac:dyDescent="0.2">
      <c r="A70" s="111"/>
      <c r="B70" s="37" t="s">
        <v>92</v>
      </c>
      <c r="C70" s="37" t="s">
        <v>104</v>
      </c>
      <c r="E70" s="122"/>
      <c r="F70" s="119"/>
      <c r="G70" s="120"/>
      <c r="H70" s="122"/>
      <c r="I70" s="122"/>
      <c r="K70" s="134"/>
      <c r="L70" s="131"/>
      <c r="M70" s="120"/>
      <c r="N70" s="124"/>
      <c r="O70" s="134"/>
      <c r="Q70" s="124">
        <v>26.25</v>
      </c>
      <c r="R70" s="131">
        <v>0.16666666666666666</v>
      </c>
      <c r="S70" s="120">
        <v>0.6</v>
      </c>
      <c r="T70" s="121">
        <f>Q70*R70*S70</f>
        <v>2.625</v>
      </c>
      <c r="U70" s="132">
        <f>T70*BG70</f>
        <v>4627.8926961316656</v>
      </c>
      <c r="W70" s="124"/>
      <c r="X70" s="119"/>
      <c r="Y70" s="120"/>
      <c r="Z70" s="124"/>
      <c r="AA70" s="124"/>
      <c r="AC70" s="124"/>
      <c r="AD70" s="119"/>
      <c r="AE70" s="120"/>
      <c r="AF70" s="124"/>
      <c r="AG70" s="124"/>
      <c r="AI70" s="114"/>
      <c r="AJ70" s="122"/>
      <c r="AK70" s="119"/>
      <c r="AL70" s="120"/>
      <c r="AM70" s="122"/>
      <c r="AN70" s="125"/>
      <c r="AO70" s="125"/>
      <c r="AQ70" s="114"/>
      <c r="AR70" s="122"/>
      <c r="AS70" s="119"/>
      <c r="AT70" s="120"/>
      <c r="AU70" s="122"/>
      <c r="AV70" s="125"/>
      <c r="AW70" s="125">
        <f t="shared" si="15"/>
        <v>0</v>
      </c>
      <c r="AY70" s="126"/>
      <c r="AZ70" s="119"/>
      <c r="BA70" s="120"/>
      <c r="BB70" s="126"/>
      <c r="BC70" s="126"/>
      <c r="BD70" s="117"/>
      <c r="BE70" s="127">
        <f>H70+N70+T70+Z70+AF70+BB70</f>
        <v>2.625</v>
      </c>
      <c r="BF70" s="28" t="s">
        <v>159</v>
      </c>
      <c r="BG70" s="35">
        <v>1763.0067413834915</v>
      </c>
      <c r="BH70" s="128">
        <f>BE70*BG70</f>
        <v>4627.8926961316656</v>
      </c>
      <c r="BI70" s="129">
        <f t="shared" si="22"/>
        <v>3.7380000000000004</v>
      </c>
      <c r="BJ70" s="130">
        <f>BI70*BM$1</f>
        <v>2.8035000000000005</v>
      </c>
      <c r="BM70" s="35"/>
    </row>
    <row r="71" spans="1:65" x14ac:dyDescent="0.2">
      <c r="A71" s="111"/>
      <c r="B71" s="37" t="s">
        <v>93</v>
      </c>
      <c r="C71" s="37" t="s">
        <v>94</v>
      </c>
      <c r="E71" s="122"/>
      <c r="F71" s="119"/>
      <c r="G71" s="120"/>
      <c r="H71" s="122"/>
      <c r="I71" s="122"/>
      <c r="K71" s="134"/>
      <c r="L71" s="119"/>
      <c r="M71" s="120"/>
      <c r="N71" s="124"/>
      <c r="O71" s="134"/>
      <c r="Q71" s="124"/>
      <c r="R71" s="119"/>
      <c r="S71" s="120"/>
      <c r="T71" s="124"/>
      <c r="U71" s="124"/>
      <c r="W71" s="124"/>
      <c r="X71" s="119"/>
      <c r="Y71" s="120"/>
      <c r="Z71" s="124"/>
      <c r="AA71" s="124"/>
      <c r="AC71" s="124"/>
      <c r="AD71" s="119"/>
      <c r="AE71" s="120"/>
      <c r="AF71" s="124"/>
      <c r="AG71" s="124"/>
      <c r="AI71" s="114"/>
      <c r="AJ71" s="122"/>
      <c r="AK71" s="119"/>
      <c r="AL71" s="120"/>
      <c r="AM71" s="122"/>
      <c r="AN71" s="125"/>
      <c r="AO71" s="125"/>
      <c r="AQ71" s="114"/>
      <c r="AR71" s="122"/>
      <c r="AS71" s="119"/>
      <c r="AT71" s="120"/>
      <c r="AU71" s="122"/>
      <c r="AV71" s="125"/>
      <c r="AW71" s="125">
        <f t="shared" si="15"/>
        <v>0</v>
      </c>
      <c r="AY71" s="126"/>
      <c r="AZ71" s="119"/>
      <c r="BA71" s="120"/>
      <c r="BB71" s="126"/>
      <c r="BC71" s="126"/>
      <c r="BD71" s="117"/>
      <c r="BE71" s="127"/>
      <c r="BF71" s="28" t="s">
        <v>160</v>
      </c>
      <c r="BG71" s="35">
        <v>186.24034524234398</v>
      </c>
      <c r="BH71" s="128">
        <f>BE71*BG71</f>
        <v>0</v>
      </c>
      <c r="BI71" s="129">
        <f>BE71+BE71*(BM$6/100)</f>
        <v>0</v>
      </c>
      <c r="BJ71" s="130">
        <f>BI71*BM$1</f>
        <v>0</v>
      </c>
      <c r="BM71" s="35"/>
    </row>
    <row r="72" spans="1:65" x14ac:dyDescent="0.2">
      <c r="A72" s="111"/>
      <c r="B72" s="37"/>
      <c r="C72" s="37"/>
      <c r="E72" s="122"/>
      <c r="F72" s="119"/>
      <c r="G72" s="120"/>
      <c r="H72" s="122"/>
      <c r="I72" s="122"/>
      <c r="K72" s="122"/>
      <c r="L72" s="119"/>
      <c r="M72" s="120"/>
      <c r="N72" s="124"/>
      <c r="O72" s="122"/>
      <c r="Q72" s="124"/>
      <c r="R72" s="119"/>
      <c r="S72" s="120"/>
      <c r="T72" s="124"/>
      <c r="U72" s="124"/>
      <c r="W72" s="124"/>
      <c r="X72" s="119"/>
      <c r="Y72" s="120"/>
      <c r="Z72" s="124"/>
      <c r="AA72" s="124"/>
      <c r="AC72" s="124"/>
      <c r="AD72" s="119"/>
      <c r="AE72" s="120"/>
      <c r="AF72" s="124"/>
      <c r="AG72" s="124"/>
      <c r="AI72" s="114"/>
      <c r="AJ72" s="122"/>
      <c r="AK72" s="119"/>
      <c r="AL72" s="120"/>
      <c r="AM72" s="122"/>
      <c r="AN72" s="125"/>
      <c r="AO72" s="125"/>
      <c r="AQ72" s="114"/>
      <c r="AR72" s="122"/>
      <c r="AS72" s="119"/>
      <c r="AT72" s="120"/>
      <c r="AU72" s="122"/>
      <c r="AV72" s="125"/>
      <c r="AW72" s="125">
        <f>AU72*BG73</f>
        <v>0</v>
      </c>
      <c r="AY72" s="126"/>
      <c r="AZ72" s="119"/>
      <c r="BA72" s="120"/>
      <c r="BB72" s="126"/>
      <c r="BC72" s="126"/>
      <c r="BD72" s="117"/>
      <c r="BE72" s="136"/>
    </row>
    <row r="73" spans="1:65" x14ac:dyDescent="0.2">
      <c r="A73" s="111"/>
      <c r="B73" s="37"/>
      <c r="C73" s="37"/>
      <c r="E73" s="122"/>
      <c r="F73" s="119"/>
      <c r="G73" s="120"/>
      <c r="H73" s="122"/>
      <c r="I73" s="122"/>
      <c r="K73" s="122"/>
      <c r="L73" s="119"/>
      <c r="M73" s="120"/>
      <c r="N73" s="124"/>
      <c r="O73" s="122"/>
      <c r="Q73" s="122"/>
      <c r="R73" s="119"/>
      <c r="S73" s="120"/>
      <c r="T73" s="122"/>
      <c r="U73" s="122"/>
      <c r="W73" s="124"/>
      <c r="X73" s="119"/>
      <c r="Y73" s="120"/>
      <c r="Z73" s="124"/>
      <c r="AA73" s="124"/>
      <c r="AC73" s="124"/>
      <c r="AD73" s="119"/>
      <c r="AE73" s="120"/>
      <c r="AF73" s="124"/>
      <c r="AG73" s="124"/>
      <c r="AI73" s="114"/>
      <c r="AJ73" s="122"/>
      <c r="AK73" s="119"/>
      <c r="AL73" s="120"/>
      <c r="AM73" s="122"/>
      <c r="AN73" s="125"/>
      <c r="AO73" s="125"/>
      <c r="AQ73" s="114"/>
      <c r="AR73" s="122"/>
      <c r="AS73" s="119"/>
      <c r="AT73" s="120"/>
      <c r="AU73" s="122"/>
      <c r="AV73" s="125"/>
      <c r="AW73" s="125"/>
      <c r="AY73" s="136"/>
      <c r="AZ73" s="119"/>
      <c r="BA73" s="120"/>
      <c r="BB73" s="136"/>
      <c r="BC73" s="136"/>
      <c r="BD73" s="117"/>
      <c r="BE73" s="136"/>
      <c r="BF73" s="34"/>
      <c r="BG73" s="34">
        <f>SUM(BG9:BG71)</f>
        <v>463775.9023762999</v>
      </c>
      <c r="BH73" s="34">
        <f>SUM(BH9:BH72)</f>
        <v>3721695.6160618584</v>
      </c>
      <c r="BJ73" s="84"/>
      <c r="BM73" s="34"/>
    </row>
    <row r="74" spans="1:65" ht="13.5" thickBot="1" x14ac:dyDescent="0.25">
      <c r="A74" s="111"/>
      <c r="B74" s="37"/>
      <c r="C74" s="37"/>
      <c r="E74" s="122"/>
      <c r="F74" s="119"/>
      <c r="G74" s="120"/>
      <c r="H74" s="122"/>
      <c r="I74" s="122"/>
      <c r="K74" s="122"/>
      <c r="L74" s="119"/>
      <c r="M74" s="120"/>
      <c r="N74" s="124"/>
      <c r="O74" s="122"/>
      <c r="Q74" s="122"/>
      <c r="R74" s="119"/>
      <c r="S74" s="120"/>
      <c r="T74" s="122"/>
      <c r="U74" s="122"/>
      <c r="W74" s="124"/>
      <c r="X74" s="119"/>
      <c r="Y74" s="120"/>
      <c r="Z74" s="124"/>
      <c r="AA74" s="124"/>
      <c r="AC74" s="122"/>
      <c r="AD74" s="119"/>
      <c r="AE74" s="120"/>
      <c r="AF74" s="122"/>
      <c r="AG74" s="122"/>
      <c r="AI74" s="114"/>
      <c r="AJ74" s="122"/>
      <c r="AK74" s="119"/>
      <c r="AL74" s="120"/>
      <c r="AM74" s="122"/>
      <c r="AN74" s="125"/>
      <c r="AO74" s="125"/>
      <c r="AQ74" s="114"/>
      <c r="AR74" s="122"/>
      <c r="AS74" s="119"/>
      <c r="AT74" s="120"/>
      <c r="AU74" s="122"/>
      <c r="AV74" s="125"/>
      <c r="AW74" s="125"/>
      <c r="AY74" s="136"/>
      <c r="AZ74" s="119"/>
      <c r="BA74" s="120"/>
      <c r="BB74" s="136"/>
      <c r="BC74" s="136"/>
      <c r="BD74" s="117"/>
      <c r="BE74" s="136"/>
      <c r="BH74" s="137"/>
    </row>
    <row r="75" spans="1:65" x14ac:dyDescent="0.2">
      <c r="A75" s="111"/>
      <c r="B75" s="37"/>
      <c r="C75" s="37"/>
      <c r="E75" s="122"/>
      <c r="F75" s="119"/>
      <c r="G75" s="120"/>
      <c r="H75" s="122"/>
      <c r="I75" s="122"/>
      <c r="K75" s="122"/>
      <c r="L75" s="119"/>
      <c r="M75" s="120"/>
      <c r="N75" s="124"/>
      <c r="O75" s="122"/>
      <c r="Q75" s="122"/>
      <c r="R75" s="119"/>
      <c r="S75" s="120"/>
      <c r="T75" s="122"/>
      <c r="U75" s="122"/>
      <c r="W75" s="124"/>
      <c r="X75" s="119"/>
      <c r="Y75" s="120"/>
      <c r="Z75" s="124"/>
      <c r="AA75" s="124"/>
      <c r="AC75" s="122"/>
      <c r="AD75" s="119"/>
      <c r="AE75" s="120"/>
      <c r="AF75" s="122"/>
      <c r="AG75" s="122"/>
      <c r="AI75" s="114"/>
      <c r="AJ75" s="122"/>
      <c r="AK75" s="119"/>
      <c r="AL75" s="120"/>
      <c r="AM75" s="122"/>
      <c r="AN75" s="125"/>
      <c r="AO75" s="125"/>
      <c r="AQ75" s="114"/>
      <c r="AR75" s="122"/>
      <c r="AS75" s="119"/>
      <c r="AT75" s="120"/>
      <c r="AU75" s="122"/>
      <c r="AV75" s="125"/>
      <c r="AW75" s="125"/>
      <c r="AY75" s="136"/>
      <c r="AZ75" s="119"/>
      <c r="BA75" s="120"/>
      <c r="BB75" s="136"/>
      <c r="BC75" s="136"/>
      <c r="BD75" s="117"/>
      <c r="BE75" s="136"/>
      <c r="BH75" s="34"/>
    </row>
    <row r="76" spans="1:65" x14ac:dyDescent="0.2">
      <c r="A76" s="111"/>
      <c r="B76" s="37"/>
      <c r="C76" s="37"/>
      <c r="E76" s="122"/>
      <c r="F76" s="119"/>
      <c r="G76" s="120"/>
      <c r="H76" s="122"/>
      <c r="I76" s="122"/>
      <c r="K76" s="122"/>
      <c r="L76" s="119"/>
      <c r="M76" s="120"/>
      <c r="N76" s="124"/>
      <c r="O76" s="122"/>
      <c r="Q76" s="122"/>
      <c r="R76" s="119"/>
      <c r="S76" s="120"/>
      <c r="T76" s="122"/>
      <c r="U76" s="122"/>
      <c r="W76" s="124"/>
      <c r="X76" s="119"/>
      <c r="Y76" s="120"/>
      <c r="Z76" s="124"/>
      <c r="AA76" s="124"/>
      <c r="AC76" s="122"/>
      <c r="AD76" s="119"/>
      <c r="AE76" s="120"/>
      <c r="AF76" s="122"/>
      <c r="AG76" s="122"/>
      <c r="AI76" s="114"/>
      <c r="AJ76" s="122"/>
      <c r="AK76" s="119"/>
      <c r="AL76" s="120"/>
      <c r="AM76" s="122"/>
      <c r="AN76" s="125"/>
      <c r="AO76" s="125"/>
      <c r="AQ76" s="114"/>
      <c r="AR76" s="122"/>
      <c r="AS76" s="119"/>
      <c r="AT76" s="120"/>
      <c r="AU76" s="122"/>
      <c r="AV76" s="125"/>
      <c r="AW76" s="125"/>
      <c r="AY76" s="136"/>
      <c r="AZ76" s="119"/>
      <c r="BA76" s="120"/>
      <c r="BB76" s="136"/>
      <c r="BC76" s="136"/>
      <c r="BD76" s="117"/>
      <c r="BE76" s="136"/>
    </row>
    <row r="77" spans="1:65" x14ac:dyDescent="0.2">
      <c r="A77" s="111"/>
      <c r="B77" s="37"/>
      <c r="C77" s="37"/>
      <c r="E77" s="122"/>
      <c r="F77" s="119"/>
      <c r="G77" s="120"/>
      <c r="H77" s="122"/>
      <c r="I77" s="122"/>
      <c r="K77" s="122"/>
      <c r="L77" s="119"/>
      <c r="M77" s="120"/>
      <c r="N77" s="124"/>
      <c r="O77" s="122"/>
      <c r="Q77" s="122"/>
      <c r="R77" s="119"/>
      <c r="S77" s="120"/>
      <c r="T77" s="122"/>
      <c r="U77" s="122"/>
      <c r="W77" s="124"/>
      <c r="X77" s="119"/>
      <c r="Y77" s="120"/>
      <c r="Z77" s="124"/>
      <c r="AA77" s="124"/>
      <c r="AC77" s="122"/>
      <c r="AD77" s="119"/>
      <c r="AE77" s="120"/>
      <c r="AF77" s="122"/>
      <c r="AG77" s="122"/>
      <c r="AI77" s="114"/>
      <c r="AJ77" s="122"/>
      <c r="AK77" s="119"/>
      <c r="AL77" s="120"/>
      <c r="AM77" s="122"/>
      <c r="AN77" s="125"/>
      <c r="AO77" s="125"/>
      <c r="AQ77" s="114"/>
      <c r="AR77" s="122"/>
      <c r="AS77" s="119"/>
      <c r="AT77" s="120"/>
      <c r="AU77" s="122"/>
      <c r="AV77" s="125"/>
      <c r="AW77" s="125"/>
      <c r="AY77" s="136"/>
      <c r="AZ77" s="119"/>
      <c r="BA77" s="120"/>
      <c r="BB77" s="136"/>
      <c r="BC77" s="136"/>
      <c r="BD77" s="117"/>
      <c r="BE77" s="136"/>
      <c r="BF77" s="34"/>
      <c r="BG77" s="30"/>
    </row>
    <row r="78" spans="1:65" x14ac:dyDescent="0.2">
      <c r="A78" s="111"/>
      <c r="B78" s="37"/>
      <c r="C78" s="37"/>
      <c r="E78" s="122"/>
      <c r="F78" s="119"/>
      <c r="G78" s="120"/>
      <c r="H78" s="122"/>
      <c r="I78" s="122"/>
      <c r="K78" s="122"/>
      <c r="L78" s="119"/>
      <c r="M78" s="120"/>
      <c r="N78" s="124"/>
      <c r="O78" s="122"/>
      <c r="Q78" s="122"/>
      <c r="R78" s="119"/>
      <c r="S78" s="120"/>
      <c r="T78" s="122"/>
      <c r="U78" s="122"/>
      <c r="W78" s="124"/>
      <c r="X78" s="119"/>
      <c r="Y78" s="120"/>
      <c r="Z78" s="124"/>
      <c r="AA78" s="124"/>
      <c r="AC78" s="122"/>
      <c r="AD78" s="119"/>
      <c r="AE78" s="120"/>
      <c r="AF78" s="122"/>
      <c r="AG78" s="122"/>
      <c r="AI78" s="114"/>
      <c r="AJ78" s="122"/>
      <c r="AK78" s="119"/>
      <c r="AL78" s="120"/>
      <c r="AM78" s="122"/>
      <c r="AN78" s="125"/>
      <c r="AO78" s="125"/>
      <c r="AQ78" s="114"/>
      <c r="AR78" s="122"/>
      <c r="AS78" s="119"/>
      <c r="AT78" s="120"/>
      <c r="AU78" s="122"/>
      <c r="AV78" s="125"/>
      <c r="AW78" s="125"/>
      <c r="AY78" s="136"/>
      <c r="AZ78" s="119"/>
      <c r="BA78" s="120"/>
      <c r="BB78" s="136"/>
      <c r="BC78" s="136"/>
      <c r="BD78" s="117"/>
      <c r="BE78" s="136"/>
      <c r="BF78" s="34"/>
      <c r="BG78" s="30"/>
    </row>
    <row r="79" spans="1:65" x14ac:dyDescent="0.2">
      <c r="A79" s="111"/>
      <c r="B79" s="37"/>
      <c r="C79" s="37"/>
      <c r="E79" s="122"/>
      <c r="F79" s="119"/>
      <c r="G79" s="120"/>
      <c r="H79" s="122"/>
      <c r="I79" s="122"/>
      <c r="K79" s="122"/>
      <c r="L79" s="119"/>
      <c r="M79" s="120"/>
      <c r="N79" s="124"/>
      <c r="O79" s="122"/>
      <c r="Q79" s="122"/>
      <c r="R79" s="119"/>
      <c r="S79" s="120"/>
      <c r="T79" s="122"/>
      <c r="U79" s="122"/>
      <c r="W79" s="124"/>
      <c r="X79" s="119"/>
      <c r="Y79" s="120"/>
      <c r="Z79" s="124"/>
      <c r="AA79" s="124"/>
      <c r="AC79" s="122"/>
      <c r="AD79" s="119"/>
      <c r="AE79" s="120"/>
      <c r="AF79" s="122"/>
      <c r="AG79" s="122"/>
      <c r="AI79" s="114"/>
      <c r="AJ79" s="122"/>
      <c r="AK79" s="119"/>
      <c r="AL79" s="120"/>
      <c r="AM79" s="122"/>
      <c r="AN79" s="125"/>
      <c r="AO79" s="125"/>
      <c r="AQ79" s="114"/>
      <c r="AR79" s="122"/>
      <c r="AS79" s="119"/>
      <c r="AT79" s="120"/>
      <c r="AU79" s="122"/>
      <c r="AV79" s="125"/>
      <c r="AW79" s="125"/>
      <c r="AY79" s="136"/>
      <c r="AZ79" s="119"/>
      <c r="BA79" s="120"/>
      <c r="BB79" s="136"/>
      <c r="BC79" s="136"/>
      <c r="BD79" s="117"/>
      <c r="BE79" s="136"/>
      <c r="BF79" s="35"/>
      <c r="BG79" s="30"/>
    </row>
    <row r="80" spans="1:65" x14ac:dyDescent="0.2">
      <c r="A80" s="111"/>
      <c r="B80" s="37"/>
      <c r="C80" s="37"/>
      <c r="E80" s="122"/>
      <c r="F80" s="119"/>
      <c r="G80" s="120"/>
      <c r="H80" s="122"/>
      <c r="I80" s="122"/>
      <c r="K80" s="122"/>
      <c r="L80" s="119"/>
      <c r="M80" s="120"/>
      <c r="N80" s="124"/>
      <c r="O80" s="122"/>
      <c r="Q80" s="122"/>
      <c r="R80" s="119"/>
      <c r="S80" s="120"/>
      <c r="T80" s="122"/>
      <c r="U80" s="122"/>
      <c r="W80" s="124"/>
      <c r="X80" s="119"/>
      <c r="Y80" s="120"/>
      <c r="Z80" s="124"/>
      <c r="AA80" s="124"/>
      <c r="AC80" s="122"/>
      <c r="AD80" s="119"/>
      <c r="AE80" s="120"/>
      <c r="AF80" s="122"/>
      <c r="AG80" s="122"/>
      <c r="AI80" s="114"/>
      <c r="AJ80" s="122"/>
      <c r="AK80" s="119"/>
      <c r="AL80" s="120"/>
      <c r="AM80" s="122"/>
      <c r="AN80" s="125"/>
      <c r="AO80" s="125"/>
      <c r="AQ80" s="114"/>
      <c r="AR80" s="122"/>
      <c r="AS80" s="119"/>
      <c r="AT80" s="120"/>
      <c r="AU80" s="122"/>
      <c r="AV80" s="125"/>
      <c r="AW80" s="125"/>
      <c r="AY80" s="136"/>
      <c r="AZ80" s="119"/>
      <c r="BA80" s="120"/>
      <c r="BB80" s="136"/>
      <c r="BC80" s="136"/>
      <c r="BD80" s="117"/>
      <c r="BE80" s="136"/>
      <c r="BG80" s="34"/>
    </row>
    <row r="81" spans="1:62" x14ac:dyDescent="0.2">
      <c r="A81" s="111"/>
      <c r="B81" s="37"/>
      <c r="C81" s="37"/>
      <c r="E81" s="122"/>
      <c r="F81" s="119"/>
      <c r="G81" s="120"/>
      <c r="H81" s="122"/>
      <c r="I81" s="122"/>
      <c r="K81" s="122"/>
      <c r="L81" s="119"/>
      <c r="M81" s="120"/>
      <c r="N81" s="124"/>
      <c r="O81" s="122"/>
      <c r="Q81" s="122"/>
      <c r="R81" s="119"/>
      <c r="S81" s="120"/>
      <c r="T81" s="122"/>
      <c r="U81" s="122"/>
      <c r="W81" s="124"/>
      <c r="X81" s="119"/>
      <c r="Y81" s="120"/>
      <c r="Z81" s="124"/>
      <c r="AA81" s="124"/>
      <c r="AC81" s="122"/>
      <c r="AD81" s="119"/>
      <c r="AE81" s="120"/>
      <c r="AF81" s="122"/>
      <c r="AG81" s="122"/>
      <c r="AI81" s="114"/>
      <c r="AJ81" s="122"/>
      <c r="AK81" s="119"/>
      <c r="AL81" s="120"/>
      <c r="AM81" s="122"/>
      <c r="AN81" s="125"/>
      <c r="AO81" s="125"/>
      <c r="AQ81" s="114"/>
      <c r="AR81" s="122"/>
      <c r="AS81" s="119"/>
      <c r="AT81" s="120"/>
      <c r="AU81" s="122"/>
      <c r="AV81" s="125"/>
      <c r="AW81" s="125"/>
      <c r="AY81" s="136"/>
      <c r="AZ81" s="119"/>
      <c r="BA81" s="120"/>
      <c r="BB81" s="136"/>
      <c r="BC81" s="136"/>
      <c r="BD81" s="117"/>
      <c r="BE81" s="136"/>
    </row>
    <row r="82" spans="1:62" x14ac:dyDescent="0.2">
      <c r="A82" s="111"/>
      <c r="B82" s="37"/>
      <c r="C82" s="37"/>
      <c r="E82" s="122"/>
      <c r="F82" s="119"/>
      <c r="G82" s="120"/>
      <c r="H82" s="122"/>
      <c r="I82" s="122"/>
      <c r="K82" s="122"/>
      <c r="L82" s="119"/>
      <c r="M82" s="120"/>
      <c r="N82" s="124"/>
      <c r="O82" s="122"/>
      <c r="Q82" s="122"/>
      <c r="R82" s="119"/>
      <c r="S82" s="120"/>
      <c r="T82" s="122"/>
      <c r="U82" s="122"/>
      <c r="W82" s="124"/>
      <c r="X82" s="119"/>
      <c r="Y82" s="120"/>
      <c r="Z82" s="124"/>
      <c r="AA82" s="124"/>
      <c r="AC82" s="122"/>
      <c r="AD82" s="119"/>
      <c r="AE82" s="120"/>
      <c r="AF82" s="122"/>
      <c r="AG82" s="122"/>
      <c r="AI82" s="114"/>
      <c r="AJ82" s="122"/>
      <c r="AK82" s="119"/>
      <c r="AL82" s="120"/>
      <c r="AM82" s="122"/>
      <c r="AN82" s="125"/>
      <c r="AO82" s="125"/>
      <c r="AQ82" s="114"/>
      <c r="AR82" s="122"/>
      <c r="AS82" s="119"/>
      <c r="AT82" s="120"/>
      <c r="AU82" s="122"/>
      <c r="AV82" s="125"/>
      <c r="AW82" s="125"/>
      <c r="AY82" s="136"/>
      <c r="AZ82" s="119"/>
      <c r="BA82" s="120"/>
      <c r="BB82" s="136"/>
      <c r="BC82" s="136"/>
      <c r="BD82" s="117"/>
      <c r="BE82" s="136"/>
      <c r="BF82" s="34" t="s">
        <v>166</v>
      </c>
      <c r="BG82" s="34"/>
    </row>
    <row r="83" spans="1:62" x14ac:dyDescent="0.2">
      <c r="A83" s="111"/>
      <c r="B83" s="37"/>
      <c r="C83" s="37"/>
      <c r="E83" s="122"/>
      <c r="F83" s="119"/>
      <c r="G83" s="120"/>
      <c r="H83" s="122"/>
      <c r="I83" s="122"/>
      <c r="K83" s="122"/>
      <c r="L83" s="119"/>
      <c r="M83" s="120"/>
      <c r="N83" s="124"/>
      <c r="O83" s="122"/>
      <c r="Q83" s="122"/>
      <c r="R83" s="119"/>
      <c r="S83" s="120"/>
      <c r="T83" s="122"/>
      <c r="U83" s="122"/>
      <c r="W83" s="124"/>
      <c r="X83" s="119"/>
      <c r="Y83" s="120"/>
      <c r="Z83" s="124"/>
      <c r="AA83" s="124"/>
      <c r="AC83" s="122"/>
      <c r="AD83" s="119"/>
      <c r="AE83" s="120"/>
      <c r="AF83" s="122"/>
      <c r="AG83" s="122"/>
      <c r="AI83" s="114"/>
      <c r="AJ83" s="122"/>
      <c r="AK83" s="119"/>
      <c r="AL83" s="120"/>
      <c r="AM83" s="122"/>
      <c r="AN83" s="125"/>
      <c r="AO83" s="125"/>
      <c r="AQ83" s="114"/>
      <c r="AR83" s="122"/>
      <c r="AS83" s="119"/>
      <c r="AT83" s="120"/>
      <c r="AU83" s="122"/>
      <c r="AV83" s="125"/>
      <c r="AW83" s="125"/>
      <c r="AY83" s="136"/>
      <c r="AZ83" s="119"/>
      <c r="BA83" s="120"/>
      <c r="BB83" s="136"/>
      <c r="BC83" s="136"/>
      <c r="BD83" s="117"/>
      <c r="BE83" s="136"/>
      <c r="BF83" s="34" t="s">
        <v>168</v>
      </c>
      <c r="BG83" s="34"/>
    </row>
    <row r="84" spans="1:62" x14ac:dyDescent="0.2">
      <c r="A84" s="111"/>
      <c r="B84" s="37"/>
      <c r="C84" s="37"/>
      <c r="E84" s="122"/>
      <c r="F84" s="119"/>
      <c r="G84" s="120"/>
      <c r="H84" s="122"/>
      <c r="I84" s="122"/>
      <c r="K84" s="122"/>
      <c r="L84" s="119"/>
      <c r="M84" s="120"/>
      <c r="N84" s="122"/>
      <c r="O84" s="122"/>
      <c r="Q84" s="122"/>
      <c r="R84" s="119"/>
      <c r="S84" s="120"/>
      <c r="T84" s="122"/>
      <c r="U84" s="122"/>
      <c r="W84" s="122"/>
      <c r="X84" s="119"/>
      <c r="Y84" s="120"/>
      <c r="Z84" s="122"/>
      <c r="AA84" s="122"/>
      <c r="AC84" s="122"/>
      <c r="AD84" s="119"/>
      <c r="AE84" s="120"/>
      <c r="AF84" s="122"/>
      <c r="AG84" s="122"/>
      <c r="AI84" s="114"/>
      <c r="AJ84" s="122"/>
      <c r="AK84" s="119"/>
      <c r="AL84" s="120"/>
      <c r="AM84" s="122"/>
      <c r="AN84" s="125"/>
      <c r="AO84" s="125"/>
      <c r="AQ84" s="114"/>
      <c r="AR84" s="122"/>
      <c r="AS84" s="119"/>
      <c r="AT84" s="120"/>
      <c r="AU84" s="122"/>
      <c r="AV84" s="125"/>
      <c r="AW84" s="125"/>
      <c r="AY84" s="136"/>
      <c r="AZ84" s="119"/>
      <c r="BA84" s="120"/>
      <c r="BB84" s="136"/>
      <c r="BC84" s="136"/>
      <c r="BD84" s="117"/>
      <c r="BE84" s="136"/>
      <c r="BF84" s="34" t="s">
        <v>169</v>
      </c>
      <c r="BG84" s="34"/>
    </row>
    <row r="85" spans="1:62" ht="13.5" thickBot="1" x14ac:dyDescent="0.25">
      <c r="A85" s="111"/>
      <c r="B85" s="37"/>
      <c r="C85" s="37"/>
      <c r="E85" s="122"/>
      <c r="F85" s="119"/>
      <c r="G85" s="120"/>
      <c r="H85" s="122"/>
      <c r="I85" s="122"/>
      <c r="K85" s="122"/>
      <c r="L85" s="119"/>
      <c r="M85" s="120"/>
      <c r="N85" s="122"/>
      <c r="O85" s="122"/>
      <c r="Q85" s="122"/>
      <c r="R85" s="119"/>
      <c r="S85" s="120"/>
      <c r="T85" s="122"/>
      <c r="U85" s="122"/>
      <c r="W85" s="122"/>
      <c r="X85" s="119"/>
      <c r="Y85" s="120"/>
      <c r="Z85" s="122"/>
      <c r="AA85" s="122"/>
      <c r="AC85" s="122"/>
      <c r="AD85" s="119"/>
      <c r="AE85" s="120"/>
      <c r="AF85" s="122"/>
      <c r="AG85" s="122"/>
      <c r="AI85" s="114"/>
      <c r="AJ85" s="122"/>
      <c r="AK85" s="119"/>
      <c r="AL85" s="120"/>
      <c r="AM85" s="122"/>
      <c r="AN85" s="125"/>
      <c r="AO85" s="125"/>
      <c r="AQ85" s="114"/>
      <c r="AR85" s="122"/>
      <c r="AS85" s="119"/>
      <c r="AT85" s="120"/>
      <c r="AU85" s="122"/>
      <c r="AV85" s="125"/>
      <c r="AW85" s="125"/>
      <c r="AY85" s="136"/>
      <c r="AZ85" s="119"/>
      <c r="BA85" s="120"/>
      <c r="BB85" s="136"/>
      <c r="BC85" s="136"/>
      <c r="BD85" s="117"/>
      <c r="BE85" s="136"/>
      <c r="BF85" s="30"/>
      <c r="BG85" s="34" t="s">
        <v>167</v>
      </c>
      <c r="BH85" s="137">
        <v>50000</v>
      </c>
    </row>
    <row r="86" spans="1:62" ht="14.1" hidden="1" customHeight="1" x14ac:dyDescent="0.2">
      <c r="A86" s="36" t="s">
        <v>15</v>
      </c>
      <c r="B86" s="37"/>
      <c r="C86" s="37"/>
      <c r="E86" s="138"/>
      <c r="F86" s="139"/>
      <c r="G86" s="139"/>
      <c r="H86" s="138"/>
      <c r="I86" s="122"/>
      <c r="K86" s="138"/>
      <c r="L86" s="139"/>
      <c r="M86" s="139"/>
      <c r="N86" s="138"/>
      <c r="O86" s="138"/>
      <c r="Q86" s="138"/>
      <c r="R86" s="139"/>
      <c r="S86" s="139"/>
      <c r="T86" s="138"/>
      <c r="U86" s="122"/>
      <c r="W86" s="138"/>
      <c r="X86" s="139"/>
      <c r="Y86" s="139"/>
      <c r="Z86" s="138"/>
      <c r="AA86" s="138"/>
      <c r="AC86" s="138"/>
      <c r="AD86" s="119"/>
      <c r="AE86" s="120"/>
      <c r="AF86" s="138"/>
      <c r="AG86" s="138"/>
      <c r="AI86" s="140"/>
      <c r="AJ86" s="138"/>
      <c r="AK86" s="139"/>
      <c r="AL86" s="139"/>
      <c r="AM86" s="138"/>
      <c r="AN86" s="141"/>
      <c r="AO86" s="141"/>
      <c r="AQ86" s="140"/>
      <c r="AR86" s="138"/>
      <c r="AS86" s="139"/>
      <c r="AT86" s="139"/>
      <c r="AU86" s="138"/>
      <c r="AV86" s="141"/>
      <c r="AW86" s="141"/>
      <c r="AY86" s="142"/>
      <c r="AZ86" s="139"/>
      <c r="BA86" s="139"/>
      <c r="BB86" s="142"/>
      <c r="BC86" s="142"/>
      <c r="BD86" s="117"/>
      <c r="BE86" s="142"/>
      <c r="BH86" s="34">
        <f>BH73-BH85</f>
        <v>3671695.6160618584</v>
      </c>
    </row>
    <row r="87" spans="1:62" x14ac:dyDescent="0.2">
      <c r="BJ87" s="84"/>
    </row>
    <row r="88" spans="1:62" x14ac:dyDescent="0.2">
      <c r="I88" s="34">
        <f>SUM(I9:I87)</f>
        <v>1079831.7499990554</v>
      </c>
      <c r="O88" s="34">
        <f>SUM(O9:O87)</f>
        <v>619509.39576021407</v>
      </c>
      <c r="U88" s="34">
        <f>SUM(U9:U87)</f>
        <v>1183782.7660229141</v>
      </c>
      <c r="AA88" s="34">
        <f>SUM(AA9:AA87)</f>
        <v>230063.58412376817</v>
      </c>
      <c r="AG88" s="34">
        <f>SUM(AG9:AG87)</f>
        <v>216062.92663926369</v>
      </c>
      <c r="BC88" s="84">
        <f>SUM(BC9:BC87)</f>
        <v>392445.19351664354</v>
      </c>
      <c r="BH88" s="35"/>
      <c r="BJ88" s="84"/>
    </row>
    <row r="89" spans="1:62" x14ac:dyDescent="0.2">
      <c r="I89" s="128"/>
      <c r="O89" s="128"/>
      <c r="U89" s="128"/>
      <c r="AA89" s="128"/>
      <c r="AG89" s="128"/>
      <c r="AO89" s="144"/>
      <c r="AW89" s="144"/>
      <c r="BH89" s="128"/>
    </row>
    <row r="91" spans="1:62" x14ac:dyDescent="0.2">
      <c r="I91" s="128"/>
      <c r="U91" s="144"/>
    </row>
    <row r="93" spans="1:62" x14ac:dyDescent="0.2">
      <c r="I93" s="128"/>
    </row>
  </sheetData>
  <autoFilter ref="A1:BH91"/>
  <phoneticPr fontId="2" type="noConversion"/>
  <conditionalFormatting sqref="AQ8:AW85 AC8:AD22 AI8:AO85 S73:T85 Q16:Q22 Q25:Q27 Q30:Q32 Q35 Q40 Q13:Q14 U73:U86 Q42 Q45:Q50 E8:I10 E11:F12 R71:R85 Q54:Q85 E49:H85 H11:H12 S71:U72 BE8:BE85 E13:H47 Q8:U9 I52:I86 S10:T70 W8:AA25 AE8:AG85 AY8:BC9 K8:O85 W51:AA85 W26:W50 Y26:AA50 AC32:AD86 AC23:AC31 AY68:BC85 AY10:AY67 BA10:BC67">
    <cfRule type="expression" dxfId="12" priority="17" stopIfTrue="1">
      <formula>AND(E8="",#REF!&lt;&gt;"")</formula>
    </cfRule>
  </conditionalFormatting>
  <conditionalFormatting sqref="E48:F48">
    <cfRule type="expression" dxfId="11" priority="14" stopIfTrue="1">
      <formula>AND(E48="",#REF!&lt;&gt;"")</formula>
    </cfRule>
  </conditionalFormatting>
  <conditionalFormatting sqref="G11:G12">
    <cfRule type="expression" dxfId="10" priority="12" stopIfTrue="1">
      <formula>AND(G11="",#REF!&lt;&gt;"")</formula>
    </cfRule>
  </conditionalFormatting>
  <conditionalFormatting sqref="G48">
    <cfRule type="expression" dxfId="9" priority="11" stopIfTrue="1">
      <formula>AND(G48="",#REF!&lt;&gt;"")</formula>
    </cfRule>
  </conditionalFormatting>
  <conditionalFormatting sqref="BO10:BO47 BO49:BO60">
    <cfRule type="expression" dxfId="8" priority="10" stopIfTrue="1">
      <formula>AND(BO10="",#REF!&lt;&gt;"")</formula>
    </cfRule>
  </conditionalFormatting>
  <conditionalFormatting sqref="BO48">
    <cfRule type="expression" dxfId="7" priority="9" stopIfTrue="1">
      <formula>AND(BO48="",#REF!&lt;&gt;"")</formula>
    </cfRule>
  </conditionalFormatting>
  <conditionalFormatting sqref="H48">
    <cfRule type="expression" dxfId="6" priority="8" stopIfTrue="1">
      <formula>AND(H48="",#REF!&lt;&gt;"")</formula>
    </cfRule>
  </conditionalFormatting>
  <conditionalFormatting sqref="I11:I51">
    <cfRule type="expression" dxfId="5" priority="6" stopIfTrue="1">
      <formula>AND(I11="",#REF!&lt;&gt;"")</formula>
    </cfRule>
  </conditionalFormatting>
  <conditionalFormatting sqref="U10:U70">
    <cfRule type="expression" dxfId="4" priority="5" stopIfTrue="1">
      <formula>AND(U10="",#REF!&lt;&gt;"")</formula>
    </cfRule>
  </conditionalFormatting>
  <conditionalFormatting sqref="R10:R70">
    <cfRule type="expression" dxfId="3" priority="4" stopIfTrue="1">
      <formula>AND(R10="",#REF!&lt;&gt;"")</formula>
    </cfRule>
  </conditionalFormatting>
  <conditionalFormatting sqref="X26:X50">
    <cfRule type="expression" dxfId="2" priority="3" stopIfTrue="1">
      <formula>AND(X26="",#REF!&lt;&gt;"")</formula>
    </cfRule>
  </conditionalFormatting>
  <conditionalFormatting sqref="AD23:AD31">
    <cfRule type="expression" dxfId="1" priority="2" stopIfTrue="1">
      <formula>AND(AD23="",#REF!&lt;&gt;"")</formula>
    </cfRule>
  </conditionalFormatting>
  <conditionalFormatting sqref="AZ10:AZ67">
    <cfRule type="expression" dxfId="0" priority="1" stopIfTrue="1">
      <formula>AND(AZ10="",#REF!&lt;&gt;"")</formula>
    </cfRule>
  </conditionalFormatting>
  <pageMargins left="0.46" right="0.2" top="0.3" bottom="0.3" header="0.19" footer="0.15"/>
  <pageSetup paperSize="8" scale="54" orientation="landscape"/>
  <headerFooter alignWithMargins="0">
    <oddHeader>&amp;L&amp;"Arial,Vet"&amp;8Staatsbosbeheer&amp;C&amp;"Arial,Vet"&amp;8&amp;A&amp;R&amp;"Arial,Vet"&amp;8Control &amp; Audit</oddHeader>
    <oddFooter>&amp;L&amp;"Arial,Vet"&amp;8&amp;F&amp;C&amp;"Arial,Vet"&amp;8&amp;D  Tijd:  &amp;T&amp;R&amp;"Arial,Vet"&amp;8Pagina  &amp;P  van 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zoomScaleNormal="100" zoomScalePageLayoutView="55" workbookViewId="0">
      <selection activeCell="W20" sqref="W20"/>
    </sheetView>
  </sheetViews>
  <sheetFormatPr defaultRowHeight="12.75" x14ac:dyDescent="0.2"/>
  <cols>
    <col min="1" max="1" width="6.42578125" bestFit="1" customWidth="1"/>
    <col min="2" max="2" width="41.28515625" bestFit="1" customWidth="1"/>
    <col min="3" max="3" width="7.28515625" bestFit="1" customWidth="1"/>
    <col min="4" max="4" width="11.5703125" bestFit="1" customWidth="1"/>
    <col min="5" max="5" width="7.28515625" bestFit="1" customWidth="1"/>
    <col min="6" max="6" width="11.5703125" style="148" bestFit="1" customWidth="1"/>
    <col min="7" max="7" width="13.7109375" style="148" bestFit="1" customWidth="1"/>
    <col min="8" max="8" width="11.5703125" bestFit="1" customWidth="1"/>
    <col min="9" max="9" width="9.42578125" style="148" bestFit="1" customWidth="1"/>
    <col min="10" max="10" width="7.42578125" style="148" bestFit="1" customWidth="1"/>
    <col min="11" max="11" width="6.5703125" style="148" bestFit="1" customWidth="1"/>
    <col min="12" max="12" width="7.42578125" style="148" bestFit="1" customWidth="1"/>
    <col min="13" max="13" width="5.140625" bestFit="1" customWidth="1"/>
    <col min="14" max="14" width="7.42578125" style="148" bestFit="1" customWidth="1"/>
    <col min="15" max="15" width="10.42578125" style="148" bestFit="1" customWidth="1"/>
    <col min="16" max="16" width="9.42578125" bestFit="1" customWidth="1"/>
    <col min="17" max="17" width="9.42578125" style="148" bestFit="1" customWidth="1"/>
    <col min="18" max="18" width="7.42578125" style="148" bestFit="1" customWidth="1"/>
    <col min="19" max="19" width="11.7109375" style="148" bestFit="1" customWidth="1"/>
    <col min="20" max="20" width="10.42578125" style="148" bestFit="1" customWidth="1"/>
  </cols>
  <sheetData>
    <row r="1" spans="1:20" ht="57.75" customHeight="1" x14ac:dyDescent="0.2">
      <c r="A1" s="205" t="s">
        <v>171</v>
      </c>
      <c r="B1" s="205" t="s">
        <v>172</v>
      </c>
      <c r="C1" s="205" t="s">
        <v>173</v>
      </c>
      <c r="D1" s="1" t="s">
        <v>174</v>
      </c>
      <c r="E1" s="205" t="s">
        <v>175</v>
      </c>
      <c r="F1" s="151" t="s">
        <v>176</v>
      </c>
      <c r="G1" s="151" t="s">
        <v>177</v>
      </c>
      <c r="H1" s="2" t="s">
        <v>177</v>
      </c>
      <c r="I1" s="151" t="s">
        <v>177</v>
      </c>
      <c r="J1" s="158" t="s">
        <v>178</v>
      </c>
      <c r="K1" s="158" t="s">
        <v>179</v>
      </c>
      <c r="L1" s="208" t="s">
        <v>180</v>
      </c>
      <c r="M1" s="3" t="s">
        <v>181</v>
      </c>
      <c r="N1" s="199" t="s">
        <v>182</v>
      </c>
      <c r="O1" s="202" t="s">
        <v>183</v>
      </c>
      <c r="P1" s="193" t="s">
        <v>184</v>
      </c>
      <c r="Q1" s="196" t="s">
        <v>185</v>
      </c>
      <c r="R1" s="196" t="s">
        <v>186</v>
      </c>
      <c r="S1" s="196" t="s">
        <v>187</v>
      </c>
      <c r="T1" s="196" t="s">
        <v>188</v>
      </c>
    </row>
    <row r="2" spans="1:20" ht="48.75" customHeight="1" x14ac:dyDescent="0.2">
      <c r="A2" s="206"/>
      <c r="B2" s="206"/>
      <c r="C2" s="206"/>
      <c r="D2" s="4" t="s">
        <v>189</v>
      </c>
      <c r="E2" s="206"/>
      <c r="F2" s="152" t="s">
        <v>190</v>
      </c>
      <c r="G2" s="152" t="s">
        <v>191</v>
      </c>
      <c r="H2" s="5" t="s">
        <v>192</v>
      </c>
      <c r="I2" s="152" t="s">
        <v>193</v>
      </c>
      <c r="J2" s="159" t="s">
        <v>194</v>
      </c>
      <c r="K2" s="159" t="s">
        <v>195</v>
      </c>
      <c r="L2" s="209"/>
      <c r="M2" s="6" t="s">
        <v>196</v>
      </c>
      <c r="N2" s="200"/>
      <c r="O2" s="203"/>
      <c r="P2" s="194"/>
      <c r="Q2" s="197"/>
      <c r="R2" s="197"/>
      <c r="S2" s="197"/>
      <c r="T2" s="197"/>
    </row>
    <row r="3" spans="1:20" ht="81" customHeight="1" x14ac:dyDescent="0.2">
      <c r="A3" s="206"/>
      <c r="B3" s="206"/>
      <c r="C3" s="206"/>
      <c r="D3" s="7"/>
      <c r="E3" s="206"/>
      <c r="F3" s="153"/>
      <c r="G3" s="152" t="s">
        <v>197</v>
      </c>
      <c r="H3" s="5" t="s">
        <v>198</v>
      </c>
      <c r="I3" s="153"/>
      <c r="J3" s="160"/>
      <c r="K3" s="160"/>
      <c r="L3" s="209"/>
      <c r="M3" s="8"/>
      <c r="N3" s="200"/>
      <c r="O3" s="203"/>
      <c r="P3" s="194"/>
      <c r="Q3" s="197"/>
      <c r="R3" s="197"/>
      <c r="S3" s="197"/>
      <c r="T3" s="197"/>
    </row>
    <row r="4" spans="1:20" ht="28.5" customHeight="1" thickBot="1" x14ac:dyDescent="0.25">
      <c r="A4" s="207"/>
      <c r="B4" s="207"/>
      <c r="C4" s="207"/>
      <c r="D4" s="9"/>
      <c r="E4" s="207"/>
      <c r="F4" s="154"/>
      <c r="G4" s="154"/>
      <c r="H4" s="10" t="s">
        <v>199</v>
      </c>
      <c r="I4" s="154"/>
      <c r="J4" s="161"/>
      <c r="K4" s="161"/>
      <c r="L4" s="210"/>
      <c r="M4" s="11"/>
      <c r="N4" s="201"/>
      <c r="O4" s="204"/>
      <c r="P4" s="195"/>
      <c r="Q4" s="198"/>
      <c r="R4" s="198"/>
      <c r="S4" s="198"/>
      <c r="T4" s="198"/>
    </row>
    <row r="5" spans="1:20" ht="13.5" thickBot="1" x14ac:dyDescent="0.25">
      <c r="A5" s="12"/>
      <c r="B5" s="13"/>
      <c r="C5" s="14"/>
      <c r="D5" s="14"/>
      <c r="E5" s="15"/>
      <c r="F5" s="155" t="s">
        <v>200</v>
      </c>
      <c r="G5" s="155" t="s">
        <v>200</v>
      </c>
      <c r="H5" s="16"/>
      <c r="I5" s="156" t="s">
        <v>200</v>
      </c>
      <c r="J5" s="149" t="s">
        <v>200</v>
      </c>
      <c r="K5" s="149" t="s">
        <v>200</v>
      </c>
      <c r="L5" s="162" t="s">
        <v>200</v>
      </c>
      <c r="M5" s="17"/>
      <c r="N5" s="163" t="s">
        <v>200</v>
      </c>
      <c r="O5" s="145" t="s">
        <v>200</v>
      </c>
      <c r="P5" s="14"/>
      <c r="Q5" s="149" t="s">
        <v>200</v>
      </c>
      <c r="R5" s="149" t="s">
        <v>200</v>
      </c>
      <c r="S5" s="162" t="s">
        <v>200</v>
      </c>
      <c r="T5" s="162" t="s">
        <v>200</v>
      </c>
    </row>
    <row r="6" spans="1:20" ht="13.5" thickBot="1" x14ac:dyDescent="0.25">
      <c r="A6" s="12" t="s">
        <v>201</v>
      </c>
      <c r="B6" s="13" t="s">
        <v>202</v>
      </c>
      <c r="C6" s="14">
        <v>85</v>
      </c>
      <c r="D6" s="18">
        <v>0</v>
      </c>
      <c r="E6" s="15">
        <v>0</v>
      </c>
      <c r="F6" s="155" t="s">
        <v>203</v>
      </c>
      <c r="G6" s="155" t="s">
        <v>203</v>
      </c>
      <c r="H6" s="16">
        <v>0</v>
      </c>
      <c r="I6" s="156" t="s">
        <v>203</v>
      </c>
      <c r="J6" s="149" t="s">
        <v>203</v>
      </c>
      <c r="K6" s="149" t="s">
        <v>203</v>
      </c>
      <c r="L6" s="162" t="s">
        <v>203</v>
      </c>
      <c r="M6" s="17">
        <v>2</v>
      </c>
      <c r="N6" s="163" t="s">
        <v>203</v>
      </c>
      <c r="O6" s="145" t="s">
        <v>203</v>
      </c>
      <c r="P6" s="14">
        <v>2</v>
      </c>
      <c r="Q6" s="149" t="s">
        <v>203</v>
      </c>
      <c r="R6" s="149" t="s">
        <v>203</v>
      </c>
      <c r="S6" s="162" t="s">
        <v>203</v>
      </c>
      <c r="T6" s="162" t="s">
        <v>203</v>
      </c>
    </row>
    <row r="7" spans="1:20" ht="13.5" thickBot="1" x14ac:dyDescent="0.25">
      <c r="A7" s="12" t="s">
        <v>204</v>
      </c>
      <c r="B7" s="13" t="s">
        <v>205</v>
      </c>
      <c r="C7" s="14">
        <v>1686</v>
      </c>
      <c r="D7" s="18">
        <v>0</v>
      </c>
      <c r="E7" s="15">
        <v>0</v>
      </c>
      <c r="F7" s="155" t="s">
        <v>203</v>
      </c>
      <c r="G7" s="155" t="s">
        <v>203</v>
      </c>
      <c r="H7" s="16">
        <v>0</v>
      </c>
      <c r="I7" s="156" t="s">
        <v>203</v>
      </c>
      <c r="J7" s="149" t="s">
        <v>203</v>
      </c>
      <c r="K7" s="149" t="s">
        <v>203</v>
      </c>
      <c r="L7" s="162" t="s">
        <v>203</v>
      </c>
      <c r="M7" s="17">
        <v>2</v>
      </c>
      <c r="N7" s="163" t="s">
        <v>203</v>
      </c>
      <c r="O7" s="145" t="s">
        <v>203</v>
      </c>
      <c r="P7" s="14">
        <v>2</v>
      </c>
      <c r="Q7" s="149" t="s">
        <v>203</v>
      </c>
      <c r="R7" s="149" t="s">
        <v>203</v>
      </c>
      <c r="S7" s="162" t="s">
        <v>203</v>
      </c>
      <c r="T7" s="162" t="s">
        <v>203</v>
      </c>
    </row>
    <row r="8" spans="1:20" ht="13.5" thickBot="1" x14ac:dyDescent="0.25">
      <c r="A8" s="12" t="s">
        <v>206</v>
      </c>
      <c r="B8" s="13" t="s">
        <v>207</v>
      </c>
      <c r="C8" s="14">
        <v>320</v>
      </c>
      <c r="D8" s="18">
        <v>0</v>
      </c>
      <c r="E8" s="15">
        <v>0</v>
      </c>
      <c r="F8" s="155" t="s">
        <v>203</v>
      </c>
      <c r="G8" s="155" t="s">
        <v>203</v>
      </c>
      <c r="H8" s="16">
        <v>0</v>
      </c>
      <c r="I8" s="156" t="s">
        <v>203</v>
      </c>
      <c r="J8" s="149" t="s">
        <v>203</v>
      </c>
      <c r="K8" s="149" t="s">
        <v>203</v>
      </c>
      <c r="L8" s="162" t="s">
        <v>203</v>
      </c>
      <c r="M8" s="17">
        <v>2</v>
      </c>
      <c r="N8" s="163" t="s">
        <v>203</v>
      </c>
      <c r="O8" s="145" t="s">
        <v>203</v>
      </c>
      <c r="P8" s="14">
        <v>2</v>
      </c>
      <c r="Q8" s="149" t="s">
        <v>203</v>
      </c>
      <c r="R8" s="149" t="s">
        <v>203</v>
      </c>
      <c r="S8" s="162" t="s">
        <v>203</v>
      </c>
      <c r="T8" s="162" t="s">
        <v>203</v>
      </c>
    </row>
    <row r="9" spans="1:20" ht="13.5" thickBot="1" x14ac:dyDescent="0.25">
      <c r="A9" s="12" t="s">
        <v>208</v>
      </c>
      <c r="B9" s="13" t="s">
        <v>209</v>
      </c>
      <c r="C9" s="14">
        <v>94</v>
      </c>
      <c r="D9" s="18">
        <v>0</v>
      </c>
      <c r="E9" s="15">
        <v>0</v>
      </c>
      <c r="F9" s="155" t="s">
        <v>203</v>
      </c>
      <c r="G9" s="155" t="s">
        <v>203</v>
      </c>
      <c r="H9" s="16">
        <v>0</v>
      </c>
      <c r="I9" s="156" t="s">
        <v>203</v>
      </c>
      <c r="J9" s="149" t="s">
        <v>203</v>
      </c>
      <c r="K9" s="149" t="s">
        <v>203</v>
      </c>
      <c r="L9" s="162" t="s">
        <v>203</v>
      </c>
      <c r="M9" s="17">
        <v>2</v>
      </c>
      <c r="N9" s="163" t="s">
        <v>203</v>
      </c>
      <c r="O9" s="145" t="s">
        <v>203</v>
      </c>
      <c r="P9" s="14">
        <v>2</v>
      </c>
      <c r="Q9" s="149" t="s">
        <v>203</v>
      </c>
      <c r="R9" s="149" t="s">
        <v>203</v>
      </c>
      <c r="S9" s="162" t="s">
        <v>203</v>
      </c>
      <c r="T9" s="162" t="s">
        <v>203</v>
      </c>
    </row>
    <row r="10" spans="1:20" ht="13.5" thickBot="1" x14ac:dyDescent="0.25">
      <c r="A10" s="12" t="s">
        <v>210</v>
      </c>
      <c r="B10" s="13" t="s">
        <v>211</v>
      </c>
      <c r="C10" s="14">
        <v>2146</v>
      </c>
      <c r="D10" s="18">
        <v>0.25</v>
      </c>
      <c r="E10" s="15">
        <v>537</v>
      </c>
      <c r="F10" s="155">
        <v>110</v>
      </c>
      <c r="G10" s="155">
        <v>37</v>
      </c>
      <c r="H10" s="16">
        <v>4</v>
      </c>
      <c r="I10" s="156">
        <v>146</v>
      </c>
      <c r="J10" s="149">
        <v>24</v>
      </c>
      <c r="K10" s="149">
        <v>29</v>
      </c>
      <c r="L10" s="162">
        <v>117</v>
      </c>
      <c r="M10" s="17">
        <v>2</v>
      </c>
      <c r="N10" s="163">
        <v>117</v>
      </c>
      <c r="O10" s="145">
        <v>62663</v>
      </c>
      <c r="P10" s="14">
        <v>2</v>
      </c>
      <c r="Q10" s="149">
        <v>49</v>
      </c>
      <c r="R10" s="149">
        <v>68</v>
      </c>
      <c r="S10" s="162">
        <v>36553</v>
      </c>
      <c r="T10" s="162">
        <v>3046</v>
      </c>
    </row>
    <row r="11" spans="1:20" ht="13.5" thickBot="1" x14ac:dyDescent="0.25">
      <c r="A11" s="12" t="s">
        <v>212</v>
      </c>
      <c r="B11" s="13" t="s">
        <v>213</v>
      </c>
      <c r="C11" s="14">
        <v>256</v>
      </c>
      <c r="D11" s="18">
        <v>0.25</v>
      </c>
      <c r="E11" s="15">
        <v>64</v>
      </c>
      <c r="F11" s="155">
        <v>110</v>
      </c>
      <c r="G11" s="155">
        <v>37</v>
      </c>
      <c r="H11" s="16">
        <v>4</v>
      </c>
      <c r="I11" s="156">
        <v>146</v>
      </c>
      <c r="J11" s="149">
        <v>24</v>
      </c>
      <c r="K11" s="149">
        <v>29</v>
      </c>
      <c r="L11" s="162">
        <v>117</v>
      </c>
      <c r="M11" s="17">
        <v>2</v>
      </c>
      <c r="N11" s="163">
        <v>117</v>
      </c>
      <c r="O11" s="145">
        <v>7473</v>
      </c>
      <c r="P11" s="14">
        <v>2</v>
      </c>
      <c r="Q11" s="149">
        <v>49</v>
      </c>
      <c r="R11" s="149">
        <v>68</v>
      </c>
      <c r="S11" s="162">
        <v>4359</v>
      </c>
      <c r="T11" s="162">
        <v>363</v>
      </c>
    </row>
    <row r="12" spans="1:20" ht="13.5" thickBot="1" x14ac:dyDescent="0.25">
      <c r="A12" s="12" t="s">
        <v>214</v>
      </c>
      <c r="B12" s="13" t="s">
        <v>215</v>
      </c>
      <c r="C12" s="14">
        <v>826</v>
      </c>
      <c r="D12" s="18">
        <v>0.25</v>
      </c>
      <c r="E12" s="15">
        <v>207</v>
      </c>
      <c r="F12" s="155">
        <v>110</v>
      </c>
      <c r="G12" s="155">
        <v>37</v>
      </c>
      <c r="H12" s="16">
        <v>2</v>
      </c>
      <c r="I12" s="156">
        <v>73</v>
      </c>
      <c r="J12" s="149">
        <v>24</v>
      </c>
      <c r="K12" s="149">
        <v>29</v>
      </c>
      <c r="L12" s="162">
        <v>58</v>
      </c>
      <c r="M12" s="17">
        <v>2</v>
      </c>
      <c r="N12" s="163">
        <v>58</v>
      </c>
      <c r="O12" s="145">
        <v>12059</v>
      </c>
      <c r="P12" s="14">
        <v>2</v>
      </c>
      <c r="Q12" s="149">
        <v>49</v>
      </c>
      <c r="R12" s="149">
        <v>10</v>
      </c>
      <c r="S12" s="162">
        <v>2010</v>
      </c>
      <c r="T12" s="162">
        <v>167</v>
      </c>
    </row>
    <row r="13" spans="1:20" ht="13.5" thickBot="1" x14ac:dyDescent="0.25">
      <c r="A13" s="12" t="s">
        <v>216</v>
      </c>
      <c r="B13" s="13" t="s">
        <v>217</v>
      </c>
      <c r="C13" s="14">
        <v>7774</v>
      </c>
      <c r="D13" s="18">
        <v>0.25</v>
      </c>
      <c r="E13" s="15">
        <v>1943</v>
      </c>
      <c r="F13" s="155">
        <v>110</v>
      </c>
      <c r="G13" s="155">
        <v>37</v>
      </c>
      <c r="H13" s="16">
        <v>2</v>
      </c>
      <c r="I13" s="156">
        <v>73</v>
      </c>
      <c r="J13" s="149">
        <v>24</v>
      </c>
      <c r="K13" s="149">
        <v>29</v>
      </c>
      <c r="L13" s="162">
        <v>58</v>
      </c>
      <c r="M13" s="17">
        <v>1</v>
      </c>
      <c r="N13" s="163">
        <v>73</v>
      </c>
      <c r="O13" s="145">
        <v>141875</v>
      </c>
      <c r="P13" s="14">
        <v>2</v>
      </c>
      <c r="Q13" s="149">
        <v>49</v>
      </c>
      <c r="R13" s="149">
        <v>73</v>
      </c>
      <c r="S13" s="162">
        <v>141875</v>
      </c>
      <c r="T13" s="162">
        <v>11823</v>
      </c>
    </row>
    <row r="14" spans="1:20" ht="13.5" thickBot="1" x14ac:dyDescent="0.25">
      <c r="A14" s="12" t="s">
        <v>218</v>
      </c>
      <c r="B14" s="13" t="s">
        <v>219</v>
      </c>
      <c r="C14" s="14">
        <v>2849</v>
      </c>
      <c r="D14" s="18">
        <v>0.25</v>
      </c>
      <c r="E14" s="15">
        <v>712</v>
      </c>
      <c r="F14" s="155">
        <v>110</v>
      </c>
      <c r="G14" s="155">
        <v>37</v>
      </c>
      <c r="H14" s="16">
        <v>2</v>
      </c>
      <c r="I14" s="156">
        <v>73</v>
      </c>
      <c r="J14" s="149">
        <v>24</v>
      </c>
      <c r="K14" s="149">
        <v>29</v>
      </c>
      <c r="L14" s="162">
        <v>58</v>
      </c>
      <c r="M14" s="17">
        <v>1</v>
      </c>
      <c r="N14" s="163">
        <v>73</v>
      </c>
      <c r="O14" s="145">
        <v>51985</v>
      </c>
      <c r="P14" s="14">
        <v>2</v>
      </c>
      <c r="Q14" s="149">
        <v>49</v>
      </c>
      <c r="R14" s="149">
        <v>73</v>
      </c>
      <c r="S14" s="162">
        <v>51985</v>
      </c>
      <c r="T14" s="162">
        <v>4332</v>
      </c>
    </row>
    <row r="15" spans="1:20" ht="13.5" thickBot="1" x14ac:dyDescent="0.25">
      <c r="A15" s="12" t="s">
        <v>220</v>
      </c>
      <c r="B15" s="13" t="s">
        <v>221</v>
      </c>
      <c r="C15" s="14">
        <v>666</v>
      </c>
      <c r="D15" s="19">
        <v>0.25</v>
      </c>
      <c r="E15" s="15">
        <v>167</v>
      </c>
      <c r="F15" s="155">
        <v>110</v>
      </c>
      <c r="G15" s="155">
        <v>37</v>
      </c>
      <c r="H15" s="16">
        <v>2</v>
      </c>
      <c r="I15" s="156">
        <v>73</v>
      </c>
      <c r="J15" s="149">
        <v>24</v>
      </c>
      <c r="K15" s="149">
        <v>29</v>
      </c>
      <c r="L15" s="162">
        <v>58</v>
      </c>
      <c r="M15" s="17">
        <v>2</v>
      </c>
      <c r="N15" s="163">
        <v>58</v>
      </c>
      <c r="O15" s="145">
        <v>9727</v>
      </c>
      <c r="P15" s="14">
        <v>2</v>
      </c>
      <c r="Q15" s="149">
        <v>49</v>
      </c>
      <c r="R15" s="149">
        <v>10</v>
      </c>
      <c r="S15" s="162">
        <v>1621</v>
      </c>
      <c r="T15" s="162">
        <v>135</v>
      </c>
    </row>
    <row r="16" spans="1:20" ht="13.5" thickBot="1" x14ac:dyDescent="0.25">
      <c r="A16" s="12" t="s">
        <v>222</v>
      </c>
      <c r="B16" s="13" t="s">
        <v>223</v>
      </c>
      <c r="C16" s="14">
        <v>1837</v>
      </c>
      <c r="D16" s="19">
        <v>0.25</v>
      </c>
      <c r="E16" s="15">
        <v>459</v>
      </c>
      <c r="F16" s="155">
        <v>110</v>
      </c>
      <c r="G16" s="155">
        <v>37</v>
      </c>
      <c r="H16" s="16">
        <v>2</v>
      </c>
      <c r="I16" s="156">
        <v>73</v>
      </c>
      <c r="J16" s="149">
        <v>24</v>
      </c>
      <c r="K16" s="149">
        <v>29</v>
      </c>
      <c r="L16" s="162">
        <v>58</v>
      </c>
      <c r="M16" s="17">
        <v>2</v>
      </c>
      <c r="N16" s="163">
        <v>58</v>
      </c>
      <c r="O16" s="145">
        <v>26817</v>
      </c>
      <c r="P16" s="14">
        <v>2</v>
      </c>
      <c r="Q16" s="149">
        <v>49</v>
      </c>
      <c r="R16" s="149">
        <v>10</v>
      </c>
      <c r="S16" s="162">
        <v>4470</v>
      </c>
      <c r="T16" s="162">
        <v>372</v>
      </c>
    </row>
    <row r="17" spans="1:20" ht="13.5" thickBot="1" x14ac:dyDescent="0.25">
      <c r="A17" s="12" t="s">
        <v>224</v>
      </c>
      <c r="B17" s="13" t="s">
        <v>225</v>
      </c>
      <c r="C17" s="14">
        <v>5871</v>
      </c>
      <c r="D17" s="19">
        <v>0.25</v>
      </c>
      <c r="E17" s="15">
        <v>1468</v>
      </c>
      <c r="F17" s="155">
        <v>110</v>
      </c>
      <c r="G17" s="155">
        <v>37</v>
      </c>
      <c r="H17" s="16">
        <v>4</v>
      </c>
      <c r="I17" s="156">
        <v>146</v>
      </c>
      <c r="J17" s="149">
        <v>24</v>
      </c>
      <c r="K17" s="149">
        <v>29</v>
      </c>
      <c r="L17" s="162">
        <v>117</v>
      </c>
      <c r="M17" s="17">
        <v>2</v>
      </c>
      <c r="N17" s="163">
        <v>117</v>
      </c>
      <c r="O17" s="145">
        <v>171397</v>
      </c>
      <c r="P17" s="14">
        <v>2</v>
      </c>
      <c r="Q17" s="149">
        <v>49</v>
      </c>
      <c r="R17" s="149">
        <v>68</v>
      </c>
      <c r="S17" s="162">
        <v>99982</v>
      </c>
      <c r="T17" s="162">
        <v>8332</v>
      </c>
    </row>
    <row r="18" spans="1:20" ht="13.5" thickBot="1" x14ac:dyDescent="0.25">
      <c r="A18" s="12" t="s">
        <v>226</v>
      </c>
      <c r="B18" s="13" t="s">
        <v>227</v>
      </c>
      <c r="C18" s="14">
        <v>7791</v>
      </c>
      <c r="D18" s="19">
        <v>0.25</v>
      </c>
      <c r="E18" s="15">
        <v>1948</v>
      </c>
      <c r="F18" s="155">
        <v>110</v>
      </c>
      <c r="G18" s="155">
        <v>37</v>
      </c>
      <c r="H18" s="16">
        <v>4</v>
      </c>
      <c r="I18" s="156">
        <v>146</v>
      </c>
      <c r="J18" s="149">
        <v>24</v>
      </c>
      <c r="K18" s="149">
        <v>29</v>
      </c>
      <c r="L18" s="162">
        <v>117</v>
      </c>
      <c r="M18" s="17">
        <v>2</v>
      </c>
      <c r="N18" s="163">
        <v>117</v>
      </c>
      <c r="O18" s="145">
        <v>227464</v>
      </c>
      <c r="P18" s="14">
        <v>2</v>
      </c>
      <c r="Q18" s="149">
        <v>49</v>
      </c>
      <c r="R18" s="149">
        <v>68</v>
      </c>
      <c r="S18" s="162">
        <v>132687</v>
      </c>
      <c r="T18" s="162">
        <v>11057</v>
      </c>
    </row>
    <row r="19" spans="1:20" ht="13.5" thickBot="1" x14ac:dyDescent="0.25">
      <c r="A19" s="12" t="s">
        <v>228</v>
      </c>
      <c r="B19" s="13" t="s">
        <v>229</v>
      </c>
      <c r="C19" s="14">
        <v>300</v>
      </c>
      <c r="D19" s="19">
        <v>0.25</v>
      </c>
      <c r="E19" s="15">
        <v>75</v>
      </c>
      <c r="F19" s="155">
        <v>110</v>
      </c>
      <c r="G19" s="155">
        <v>37</v>
      </c>
      <c r="H19" s="16">
        <v>4</v>
      </c>
      <c r="I19" s="156">
        <v>146</v>
      </c>
      <c r="J19" s="149">
        <v>24</v>
      </c>
      <c r="K19" s="149">
        <v>29</v>
      </c>
      <c r="L19" s="162">
        <v>117</v>
      </c>
      <c r="M19" s="17">
        <v>2</v>
      </c>
      <c r="N19" s="163">
        <v>117</v>
      </c>
      <c r="O19" s="145">
        <v>8749</v>
      </c>
      <c r="P19" s="14">
        <v>2</v>
      </c>
      <c r="Q19" s="149">
        <v>49</v>
      </c>
      <c r="R19" s="149">
        <v>68</v>
      </c>
      <c r="S19" s="162">
        <v>5104</v>
      </c>
      <c r="T19" s="162">
        <v>425</v>
      </c>
    </row>
    <row r="20" spans="1:20" ht="13.5" thickBot="1" x14ac:dyDescent="0.25">
      <c r="A20" s="12" t="s">
        <v>230</v>
      </c>
      <c r="B20" s="13" t="s">
        <v>231</v>
      </c>
      <c r="C20" s="14">
        <v>188</v>
      </c>
      <c r="D20" s="19">
        <v>0.25</v>
      </c>
      <c r="E20" s="15">
        <v>47</v>
      </c>
      <c r="F20" s="155">
        <v>158</v>
      </c>
      <c r="G20" s="155">
        <v>53</v>
      </c>
      <c r="H20" s="16">
        <v>2</v>
      </c>
      <c r="I20" s="156">
        <v>105</v>
      </c>
      <c r="J20" s="149">
        <v>55</v>
      </c>
      <c r="K20" s="149">
        <v>66</v>
      </c>
      <c r="L20" s="162">
        <v>131</v>
      </c>
      <c r="M20" s="17">
        <v>2</v>
      </c>
      <c r="N20" s="163">
        <v>131</v>
      </c>
      <c r="O20" s="145">
        <v>6176</v>
      </c>
      <c r="P20" s="14">
        <v>2</v>
      </c>
      <c r="Q20" s="149">
        <v>110</v>
      </c>
      <c r="R20" s="149">
        <v>22</v>
      </c>
      <c r="S20" s="162">
        <v>1029</v>
      </c>
      <c r="T20" s="162">
        <v>86</v>
      </c>
    </row>
    <row r="21" spans="1:20" ht="13.5" thickBot="1" x14ac:dyDescent="0.25">
      <c r="A21" s="12" t="s">
        <v>232</v>
      </c>
      <c r="B21" s="13" t="s">
        <v>233</v>
      </c>
      <c r="C21" s="14">
        <v>2249</v>
      </c>
      <c r="D21" s="19">
        <v>0.25</v>
      </c>
      <c r="E21" s="15">
        <v>562</v>
      </c>
      <c r="F21" s="155">
        <v>110</v>
      </c>
      <c r="G21" s="155">
        <v>37</v>
      </c>
      <c r="H21" s="16">
        <v>2</v>
      </c>
      <c r="I21" s="156">
        <v>73</v>
      </c>
      <c r="J21" s="149">
        <v>24</v>
      </c>
      <c r="K21" s="149">
        <v>29</v>
      </c>
      <c r="L21" s="162">
        <v>58</v>
      </c>
      <c r="M21" s="17">
        <v>2</v>
      </c>
      <c r="N21" s="163">
        <v>58</v>
      </c>
      <c r="O21" s="145">
        <v>32828</v>
      </c>
      <c r="P21" s="14">
        <v>2</v>
      </c>
      <c r="Q21" s="149">
        <v>49</v>
      </c>
      <c r="R21" s="149">
        <v>10</v>
      </c>
      <c r="S21" s="162">
        <v>5471</v>
      </c>
      <c r="T21" s="162">
        <v>456</v>
      </c>
    </row>
    <row r="22" spans="1:20" ht="13.5" thickBot="1" x14ac:dyDescent="0.25">
      <c r="A22" s="12" t="s">
        <v>234</v>
      </c>
      <c r="B22" s="13" t="s">
        <v>235</v>
      </c>
      <c r="C22" s="14">
        <v>403</v>
      </c>
      <c r="D22" s="19">
        <v>0.25</v>
      </c>
      <c r="E22" s="15">
        <v>101</v>
      </c>
      <c r="F22" s="155">
        <v>110</v>
      </c>
      <c r="G22" s="155">
        <v>37</v>
      </c>
      <c r="H22" s="16">
        <v>2</v>
      </c>
      <c r="I22" s="156">
        <v>73</v>
      </c>
      <c r="J22" s="149">
        <v>24</v>
      </c>
      <c r="K22" s="149">
        <v>29</v>
      </c>
      <c r="L22" s="162">
        <v>58</v>
      </c>
      <c r="M22" s="17">
        <v>2</v>
      </c>
      <c r="N22" s="163">
        <v>58</v>
      </c>
      <c r="O22" s="145">
        <v>5884</v>
      </c>
      <c r="P22" s="14">
        <v>2</v>
      </c>
      <c r="Q22" s="149">
        <v>49</v>
      </c>
      <c r="R22" s="149">
        <v>10</v>
      </c>
      <c r="S22" s="162">
        <v>981</v>
      </c>
      <c r="T22" s="162">
        <v>82</v>
      </c>
    </row>
    <row r="23" spans="1:20" ht="13.5" thickBot="1" x14ac:dyDescent="0.25">
      <c r="A23" s="12" t="s">
        <v>236</v>
      </c>
      <c r="B23" s="13" t="s">
        <v>237</v>
      </c>
      <c r="C23" s="14">
        <v>6701</v>
      </c>
      <c r="D23" s="19">
        <v>0.25</v>
      </c>
      <c r="E23" s="15">
        <v>1675</v>
      </c>
      <c r="F23" s="155">
        <v>110</v>
      </c>
      <c r="G23" s="155">
        <v>37</v>
      </c>
      <c r="H23" s="16">
        <v>2</v>
      </c>
      <c r="I23" s="156">
        <v>73</v>
      </c>
      <c r="J23" s="149">
        <v>24</v>
      </c>
      <c r="K23" s="149">
        <v>29</v>
      </c>
      <c r="L23" s="162">
        <v>58</v>
      </c>
      <c r="M23" s="17">
        <v>2</v>
      </c>
      <c r="N23" s="163">
        <v>58</v>
      </c>
      <c r="O23" s="145">
        <v>97828</v>
      </c>
      <c r="P23" s="14">
        <v>2</v>
      </c>
      <c r="Q23" s="149">
        <v>49</v>
      </c>
      <c r="R23" s="149">
        <v>10</v>
      </c>
      <c r="S23" s="162">
        <v>16305</v>
      </c>
      <c r="T23" s="162">
        <v>1359</v>
      </c>
    </row>
    <row r="24" spans="1:20" ht="13.5" thickBot="1" x14ac:dyDescent="0.25">
      <c r="A24" s="12" t="s">
        <v>238</v>
      </c>
      <c r="B24" s="13" t="s">
        <v>239</v>
      </c>
      <c r="C24" s="14">
        <v>1048</v>
      </c>
      <c r="D24" s="19">
        <v>0.25</v>
      </c>
      <c r="E24" s="15">
        <v>262</v>
      </c>
      <c r="F24" s="155">
        <v>158</v>
      </c>
      <c r="G24" s="155">
        <v>53</v>
      </c>
      <c r="H24" s="16">
        <v>2</v>
      </c>
      <c r="I24" s="156">
        <v>105</v>
      </c>
      <c r="J24" s="149">
        <v>55</v>
      </c>
      <c r="K24" s="149">
        <v>66</v>
      </c>
      <c r="L24" s="162">
        <v>131</v>
      </c>
      <c r="M24" s="17">
        <v>2</v>
      </c>
      <c r="N24" s="163">
        <v>131</v>
      </c>
      <c r="O24" s="145">
        <v>34437</v>
      </c>
      <c r="P24" s="14">
        <v>2</v>
      </c>
      <c r="Q24" s="149">
        <v>110</v>
      </c>
      <c r="R24" s="149">
        <v>22</v>
      </c>
      <c r="S24" s="162">
        <v>5739</v>
      </c>
      <c r="T24" s="162">
        <v>478</v>
      </c>
    </row>
    <row r="25" spans="1:20" ht="13.5" thickBot="1" x14ac:dyDescent="0.25">
      <c r="A25" s="12" t="s">
        <v>240</v>
      </c>
      <c r="B25" s="13" t="s">
        <v>241</v>
      </c>
      <c r="C25" s="14">
        <v>4116</v>
      </c>
      <c r="D25" s="18">
        <v>0.25</v>
      </c>
      <c r="E25" s="15">
        <v>1029</v>
      </c>
      <c r="F25" s="155" t="s">
        <v>203</v>
      </c>
      <c r="G25" s="155" t="s">
        <v>203</v>
      </c>
      <c r="H25" s="16">
        <v>2</v>
      </c>
      <c r="I25" s="156" t="s">
        <v>203</v>
      </c>
      <c r="J25" s="149">
        <v>24</v>
      </c>
      <c r="K25" s="149">
        <v>29</v>
      </c>
      <c r="L25" s="162">
        <v>58</v>
      </c>
      <c r="M25" s="17">
        <v>2</v>
      </c>
      <c r="N25" s="163">
        <v>58</v>
      </c>
      <c r="O25" s="145">
        <v>60085</v>
      </c>
      <c r="P25" s="14">
        <v>1</v>
      </c>
      <c r="Q25" s="149">
        <v>24</v>
      </c>
      <c r="R25" s="149">
        <v>34</v>
      </c>
      <c r="S25" s="162">
        <v>35049</v>
      </c>
      <c r="T25" s="162">
        <v>2921</v>
      </c>
    </row>
    <row r="26" spans="1:20" ht="13.5" thickBot="1" x14ac:dyDescent="0.25">
      <c r="A26" s="12" t="s">
        <v>242</v>
      </c>
      <c r="B26" s="13" t="s">
        <v>243</v>
      </c>
      <c r="C26" s="14">
        <v>1210</v>
      </c>
      <c r="D26" s="19">
        <v>0.25</v>
      </c>
      <c r="E26" s="15">
        <v>302</v>
      </c>
      <c r="F26" s="155" t="s">
        <v>203</v>
      </c>
      <c r="G26" s="155" t="s">
        <v>203</v>
      </c>
      <c r="H26" s="16">
        <v>2</v>
      </c>
      <c r="I26" s="156" t="s">
        <v>203</v>
      </c>
      <c r="J26" s="149">
        <v>24</v>
      </c>
      <c r="K26" s="149">
        <v>29</v>
      </c>
      <c r="L26" s="162">
        <v>58</v>
      </c>
      <c r="M26" s="17">
        <v>2</v>
      </c>
      <c r="N26" s="163">
        <v>58</v>
      </c>
      <c r="O26" s="145">
        <v>17660</v>
      </c>
      <c r="P26" s="14">
        <v>1</v>
      </c>
      <c r="Q26" s="149">
        <v>24</v>
      </c>
      <c r="R26" s="149">
        <v>34</v>
      </c>
      <c r="S26" s="162">
        <v>10302</v>
      </c>
      <c r="T26" s="162">
        <v>858</v>
      </c>
    </row>
    <row r="27" spans="1:20" ht="13.5" thickBot="1" x14ac:dyDescent="0.25">
      <c r="A27" s="12" t="s">
        <v>244</v>
      </c>
      <c r="B27" s="13" t="s">
        <v>245</v>
      </c>
      <c r="C27" s="14">
        <v>1481</v>
      </c>
      <c r="D27" s="19">
        <v>0.25</v>
      </c>
      <c r="E27" s="15">
        <v>370</v>
      </c>
      <c r="F27" s="155" t="s">
        <v>203</v>
      </c>
      <c r="G27" s="155" t="s">
        <v>203</v>
      </c>
      <c r="H27" s="16">
        <v>2</v>
      </c>
      <c r="I27" s="156" t="s">
        <v>203</v>
      </c>
      <c r="J27" s="149">
        <v>24</v>
      </c>
      <c r="K27" s="149">
        <v>29</v>
      </c>
      <c r="L27" s="162">
        <v>58</v>
      </c>
      <c r="M27" s="17">
        <v>2</v>
      </c>
      <c r="N27" s="163">
        <v>58</v>
      </c>
      <c r="O27" s="145">
        <v>21622</v>
      </c>
      <c r="P27" s="14">
        <v>1</v>
      </c>
      <c r="Q27" s="149">
        <v>24</v>
      </c>
      <c r="R27" s="149">
        <v>34</v>
      </c>
      <c r="S27" s="162">
        <v>12613</v>
      </c>
      <c r="T27" s="162">
        <v>1051</v>
      </c>
    </row>
    <row r="28" spans="1:20" ht="13.5" thickBot="1" x14ac:dyDescent="0.25">
      <c r="A28" s="12" t="s">
        <v>246</v>
      </c>
      <c r="B28" s="13" t="s">
        <v>247</v>
      </c>
      <c r="C28" s="14">
        <v>509</v>
      </c>
      <c r="D28" s="20">
        <v>0.5</v>
      </c>
      <c r="E28" s="15">
        <v>254</v>
      </c>
      <c r="F28" s="155">
        <v>110</v>
      </c>
      <c r="G28" s="155">
        <v>37</v>
      </c>
      <c r="H28" s="16">
        <v>4</v>
      </c>
      <c r="I28" s="156">
        <v>146</v>
      </c>
      <c r="J28" s="149">
        <v>24</v>
      </c>
      <c r="K28" s="149">
        <v>29</v>
      </c>
      <c r="L28" s="162">
        <v>117</v>
      </c>
      <c r="M28" s="17">
        <v>2</v>
      </c>
      <c r="N28" s="163">
        <v>117</v>
      </c>
      <c r="O28" s="145">
        <v>29694</v>
      </c>
      <c r="P28" s="14">
        <v>2</v>
      </c>
      <c r="Q28" s="149">
        <v>49</v>
      </c>
      <c r="R28" s="149">
        <v>68</v>
      </c>
      <c r="S28" s="162">
        <v>17322</v>
      </c>
      <c r="T28" s="162">
        <v>1443</v>
      </c>
    </row>
    <row r="29" spans="1:20" ht="13.5" thickBot="1" x14ac:dyDescent="0.25">
      <c r="A29" s="12" t="s">
        <v>248</v>
      </c>
      <c r="B29" s="13" t="s">
        <v>249</v>
      </c>
      <c r="C29" s="14">
        <v>1413</v>
      </c>
      <c r="D29" s="21">
        <v>1</v>
      </c>
      <c r="E29" s="15">
        <v>1413</v>
      </c>
      <c r="F29" s="155">
        <v>158</v>
      </c>
      <c r="G29" s="155">
        <v>53</v>
      </c>
      <c r="H29" s="16">
        <v>4</v>
      </c>
      <c r="I29" s="156">
        <v>211</v>
      </c>
      <c r="J29" s="149">
        <v>55</v>
      </c>
      <c r="K29" s="149">
        <v>66</v>
      </c>
      <c r="L29" s="162">
        <v>263</v>
      </c>
      <c r="M29" s="17">
        <v>1</v>
      </c>
      <c r="N29" s="163">
        <v>211</v>
      </c>
      <c r="O29" s="145">
        <v>298014</v>
      </c>
      <c r="P29" s="14">
        <v>2</v>
      </c>
      <c r="Q29" s="149">
        <v>110</v>
      </c>
      <c r="R29" s="149">
        <v>211</v>
      </c>
      <c r="S29" s="162">
        <v>298014</v>
      </c>
      <c r="T29" s="162">
        <v>24834</v>
      </c>
    </row>
    <row r="30" spans="1:20" ht="13.5" thickBot="1" x14ac:dyDescent="0.25">
      <c r="A30" s="12" t="s">
        <v>250</v>
      </c>
      <c r="B30" s="13" t="s">
        <v>251</v>
      </c>
      <c r="C30" s="14">
        <v>436</v>
      </c>
      <c r="D30" s="21">
        <v>1</v>
      </c>
      <c r="E30" s="15">
        <v>436</v>
      </c>
      <c r="F30" s="155">
        <v>158</v>
      </c>
      <c r="G30" s="155">
        <v>53</v>
      </c>
      <c r="H30" s="16">
        <v>4</v>
      </c>
      <c r="I30" s="156">
        <v>211</v>
      </c>
      <c r="J30" s="149">
        <v>55</v>
      </c>
      <c r="K30" s="149">
        <v>66</v>
      </c>
      <c r="L30" s="162">
        <v>263</v>
      </c>
      <c r="M30" s="17">
        <v>1</v>
      </c>
      <c r="N30" s="163">
        <v>211</v>
      </c>
      <c r="O30" s="145">
        <v>92014</v>
      </c>
      <c r="P30" s="14">
        <v>2</v>
      </c>
      <c r="Q30" s="149">
        <v>110</v>
      </c>
      <c r="R30" s="149">
        <v>211</v>
      </c>
      <c r="S30" s="162">
        <v>92014</v>
      </c>
      <c r="T30" s="162">
        <v>7668</v>
      </c>
    </row>
    <row r="31" spans="1:20" ht="13.5" thickBot="1" x14ac:dyDescent="0.25">
      <c r="A31" s="12" t="s">
        <v>252</v>
      </c>
      <c r="B31" s="13" t="s">
        <v>253</v>
      </c>
      <c r="C31" s="14">
        <v>528</v>
      </c>
      <c r="D31" s="21">
        <v>1</v>
      </c>
      <c r="E31" s="15">
        <v>528</v>
      </c>
      <c r="F31" s="155">
        <v>110</v>
      </c>
      <c r="G31" s="155">
        <v>37</v>
      </c>
      <c r="H31" s="16">
        <v>4</v>
      </c>
      <c r="I31" s="156">
        <v>146</v>
      </c>
      <c r="J31" s="149">
        <v>24</v>
      </c>
      <c r="K31" s="149">
        <v>29</v>
      </c>
      <c r="L31" s="162">
        <v>117</v>
      </c>
      <c r="M31" s="17">
        <v>2</v>
      </c>
      <c r="N31" s="163">
        <v>117</v>
      </c>
      <c r="O31" s="145">
        <v>61642</v>
      </c>
      <c r="P31" s="14">
        <v>2</v>
      </c>
      <c r="Q31" s="149">
        <v>49</v>
      </c>
      <c r="R31" s="149">
        <v>68</v>
      </c>
      <c r="S31" s="162">
        <v>35958</v>
      </c>
      <c r="T31" s="162">
        <v>2997</v>
      </c>
    </row>
    <row r="32" spans="1:20" ht="13.5" thickBot="1" x14ac:dyDescent="0.25">
      <c r="A32" s="12" t="s">
        <v>254</v>
      </c>
      <c r="B32" s="13" t="s">
        <v>255</v>
      </c>
      <c r="C32" s="14">
        <v>2568</v>
      </c>
      <c r="D32" s="19">
        <v>0.25</v>
      </c>
      <c r="E32" s="15">
        <v>642</v>
      </c>
      <c r="F32" s="155">
        <v>61</v>
      </c>
      <c r="G32" s="155">
        <v>20</v>
      </c>
      <c r="H32" s="16">
        <v>2</v>
      </c>
      <c r="I32" s="156">
        <v>41</v>
      </c>
      <c r="J32" s="149">
        <v>12</v>
      </c>
      <c r="K32" s="149">
        <v>15</v>
      </c>
      <c r="L32" s="162">
        <v>29</v>
      </c>
      <c r="M32" s="17">
        <v>2</v>
      </c>
      <c r="N32" s="163">
        <v>29</v>
      </c>
      <c r="O32" s="145">
        <v>18750</v>
      </c>
      <c r="P32" s="14">
        <v>2</v>
      </c>
      <c r="Q32" s="149">
        <v>24</v>
      </c>
      <c r="R32" s="149">
        <v>5</v>
      </c>
      <c r="S32" s="162">
        <v>3125</v>
      </c>
      <c r="T32" s="162">
        <v>260</v>
      </c>
    </row>
    <row r="33" spans="1:20" ht="13.5" thickBot="1" x14ac:dyDescent="0.25">
      <c r="A33" s="12" t="s">
        <v>256</v>
      </c>
      <c r="B33" s="13" t="s">
        <v>257</v>
      </c>
      <c r="C33" s="14">
        <v>802</v>
      </c>
      <c r="D33" s="19">
        <v>0.25</v>
      </c>
      <c r="E33" s="15">
        <v>201</v>
      </c>
      <c r="F33" s="155">
        <v>61</v>
      </c>
      <c r="G33" s="155">
        <v>20</v>
      </c>
      <c r="H33" s="16">
        <v>2</v>
      </c>
      <c r="I33" s="156">
        <v>41</v>
      </c>
      <c r="J33" s="149">
        <v>12</v>
      </c>
      <c r="K33" s="149">
        <v>15</v>
      </c>
      <c r="L33" s="162">
        <v>29</v>
      </c>
      <c r="M33" s="17">
        <v>2</v>
      </c>
      <c r="N33" s="163">
        <v>29</v>
      </c>
      <c r="O33" s="145">
        <v>5859</v>
      </c>
      <c r="P33" s="14">
        <v>2</v>
      </c>
      <c r="Q33" s="149">
        <v>24</v>
      </c>
      <c r="R33" s="149">
        <v>5</v>
      </c>
      <c r="S33" s="162">
        <v>976</v>
      </c>
      <c r="T33" s="162">
        <v>81</v>
      </c>
    </row>
    <row r="34" spans="1:20" ht="13.5" thickBot="1" x14ac:dyDescent="0.25">
      <c r="A34" s="12" t="s">
        <v>258</v>
      </c>
      <c r="B34" s="13" t="s">
        <v>259</v>
      </c>
      <c r="C34" s="14">
        <v>3279</v>
      </c>
      <c r="D34" s="19">
        <v>0.25</v>
      </c>
      <c r="E34" s="15">
        <v>820</v>
      </c>
      <c r="F34" s="155">
        <v>61</v>
      </c>
      <c r="G34" s="155">
        <v>20</v>
      </c>
      <c r="H34" s="16">
        <v>2</v>
      </c>
      <c r="I34" s="156">
        <v>41</v>
      </c>
      <c r="J34" s="149">
        <v>12</v>
      </c>
      <c r="K34" s="149">
        <v>15</v>
      </c>
      <c r="L34" s="162">
        <v>29</v>
      </c>
      <c r="M34" s="17">
        <v>2</v>
      </c>
      <c r="N34" s="163">
        <v>29</v>
      </c>
      <c r="O34" s="145">
        <v>23945</v>
      </c>
      <c r="P34" s="14">
        <v>2</v>
      </c>
      <c r="Q34" s="149">
        <v>24</v>
      </c>
      <c r="R34" s="149">
        <v>5</v>
      </c>
      <c r="S34" s="162">
        <v>3991</v>
      </c>
      <c r="T34" s="162">
        <v>333</v>
      </c>
    </row>
    <row r="35" spans="1:20" ht="13.5" thickBot="1" x14ac:dyDescent="0.25">
      <c r="A35" s="12" t="s">
        <v>260</v>
      </c>
      <c r="B35" s="13" t="s">
        <v>261</v>
      </c>
      <c r="C35" s="14">
        <v>95</v>
      </c>
      <c r="D35" s="20">
        <v>0.5</v>
      </c>
      <c r="E35" s="15">
        <v>48</v>
      </c>
      <c r="F35" s="155">
        <v>110</v>
      </c>
      <c r="G35" s="155">
        <v>37</v>
      </c>
      <c r="H35" s="16">
        <v>4</v>
      </c>
      <c r="I35" s="156">
        <v>146</v>
      </c>
      <c r="J35" s="149">
        <v>24</v>
      </c>
      <c r="K35" s="149">
        <v>29</v>
      </c>
      <c r="L35" s="162">
        <v>117</v>
      </c>
      <c r="M35" s="17">
        <v>1</v>
      </c>
      <c r="N35" s="163">
        <v>146</v>
      </c>
      <c r="O35" s="145">
        <v>6941</v>
      </c>
      <c r="P35" s="14">
        <v>2</v>
      </c>
      <c r="Q35" s="149">
        <v>49</v>
      </c>
      <c r="R35" s="149">
        <v>146</v>
      </c>
      <c r="S35" s="162">
        <v>6941</v>
      </c>
      <c r="T35" s="162">
        <v>578</v>
      </c>
    </row>
    <row r="36" spans="1:20" ht="13.5" thickBot="1" x14ac:dyDescent="0.25">
      <c r="A36" s="12" t="s">
        <v>262</v>
      </c>
      <c r="B36" s="13" t="s">
        <v>263</v>
      </c>
      <c r="C36" s="14">
        <v>421</v>
      </c>
      <c r="D36" s="20">
        <v>0.5</v>
      </c>
      <c r="E36" s="15">
        <v>210</v>
      </c>
      <c r="F36" s="155">
        <v>110</v>
      </c>
      <c r="G36" s="155">
        <v>37</v>
      </c>
      <c r="H36" s="16">
        <v>4</v>
      </c>
      <c r="I36" s="156">
        <v>146</v>
      </c>
      <c r="J36" s="149">
        <v>24</v>
      </c>
      <c r="K36" s="149">
        <v>29</v>
      </c>
      <c r="L36" s="162">
        <v>117</v>
      </c>
      <c r="M36" s="17">
        <v>1</v>
      </c>
      <c r="N36" s="163">
        <v>146</v>
      </c>
      <c r="O36" s="145">
        <v>30714</v>
      </c>
      <c r="P36" s="14">
        <v>2</v>
      </c>
      <c r="Q36" s="149">
        <v>49</v>
      </c>
      <c r="R36" s="149">
        <v>146</v>
      </c>
      <c r="S36" s="162">
        <v>30714</v>
      </c>
      <c r="T36" s="162">
        <v>2560</v>
      </c>
    </row>
    <row r="37" spans="1:20" ht="13.5" thickBot="1" x14ac:dyDescent="0.25">
      <c r="A37" s="12" t="s">
        <v>264</v>
      </c>
      <c r="B37" s="13" t="s">
        <v>265</v>
      </c>
      <c r="C37" s="14">
        <v>36</v>
      </c>
      <c r="D37" s="20">
        <v>0.5</v>
      </c>
      <c r="E37" s="15">
        <v>18</v>
      </c>
      <c r="F37" s="155" t="s">
        <v>203</v>
      </c>
      <c r="G37" s="155" t="s">
        <v>203</v>
      </c>
      <c r="H37" s="16">
        <v>2</v>
      </c>
      <c r="I37" s="156" t="s">
        <v>203</v>
      </c>
      <c r="J37" s="149">
        <v>12</v>
      </c>
      <c r="K37" s="149">
        <v>15</v>
      </c>
      <c r="L37" s="162">
        <v>29</v>
      </c>
      <c r="M37" s="17">
        <v>2</v>
      </c>
      <c r="N37" s="163">
        <v>29</v>
      </c>
      <c r="O37" s="145">
        <v>533</v>
      </c>
      <c r="P37" s="14">
        <v>2</v>
      </c>
      <c r="Q37" s="149">
        <v>24</v>
      </c>
      <c r="R37" s="149">
        <v>5</v>
      </c>
      <c r="S37" s="162">
        <v>89</v>
      </c>
      <c r="T37" s="162">
        <v>7</v>
      </c>
    </row>
    <row r="38" spans="1:20" ht="13.5" thickBot="1" x14ac:dyDescent="0.25">
      <c r="A38" s="12" t="s">
        <v>266</v>
      </c>
      <c r="B38" s="13" t="s">
        <v>265</v>
      </c>
      <c r="C38" s="14">
        <v>441</v>
      </c>
      <c r="D38" s="20">
        <v>0.5</v>
      </c>
      <c r="E38" s="15">
        <v>220</v>
      </c>
      <c r="F38" s="155" t="s">
        <v>203</v>
      </c>
      <c r="G38" s="155" t="s">
        <v>203</v>
      </c>
      <c r="H38" s="16">
        <v>2</v>
      </c>
      <c r="I38" s="156" t="s">
        <v>203</v>
      </c>
      <c r="J38" s="149">
        <v>12</v>
      </c>
      <c r="K38" s="149">
        <v>15</v>
      </c>
      <c r="L38" s="162">
        <v>29</v>
      </c>
      <c r="M38" s="17">
        <v>2</v>
      </c>
      <c r="N38" s="163">
        <v>29</v>
      </c>
      <c r="O38" s="145">
        <v>6437</v>
      </c>
      <c r="P38" s="14">
        <v>2</v>
      </c>
      <c r="Q38" s="149">
        <v>24</v>
      </c>
      <c r="R38" s="149">
        <v>5</v>
      </c>
      <c r="S38" s="162">
        <v>1073</v>
      </c>
      <c r="T38" s="162">
        <v>89</v>
      </c>
    </row>
    <row r="39" spans="1:20" ht="13.5" thickBot="1" x14ac:dyDescent="0.25">
      <c r="A39" s="12" t="s">
        <v>267</v>
      </c>
      <c r="B39" s="13" t="s">
        <v>265</v>
      </c>
      <c r="C39" s="14">
        <v>5220</v>
      </c>
      <c r="D39" s="20">
        <v>0.5</v>
      </c>
      <c r="E39" s="15">
        <v>2610</v>
      </c>
      <c r="F39" s="155" t="s">
        <v>203</v>
      </c>
      <c r="G39" s="155" t="s">
        <v>203</v>
      </c>
      <c r="H39" s="16">
        <v>2</v>
      </c>
      <c r="I39" s="156" t="s">
        <v>203</v>
      </c>
      <c r="J39" s="149">
        <v>12</v>
      </c>
      <c r="K39" s="149">
        <v>15</v>
      </c>
      <c r="L39" s="162">
        <v>29</v>
      </c>
      <c r="M39" s="17">
        <v>2</v>
      </c>
      <c r="N39" s="163">
        <v>29</v>
      </c>
      <c r="O39" s="145">
        <v>76227</v>
      </c>
      <c r="P39" s="14">
        <v>2</v>
      </c>
      <c r="Q39" s="149">
        <v>24</v>
      </c>
      <c r="R39" s="149">
        <v>5</v>
      </c>
      <c r="S39" s="162">
        <v>12704</v>
      </c>
      <c r="T39" s="162">
        <v>1059</v>
      </c>
    </row>
    <row r="40" spans="1:20" ht="13.5" thickBot="1" x14ac:dyDescent="0.25">
      <c r="A40" s="12" t="s">
        <v>268</v>
      </c>
      <c r="B40" s="13" t="s">
        <v>269</v>
      </c>
      <c r="C40" s="14">
        <v>1393</v>
      </c>
      <c r="D40" s="20">
        <v>0.5</v>
      </c>
      <c r="E40" s="15">
        <v>696</v>
      </c>
      <c r="F40" s="155" t="s">
        <v>203</v>
      </c>
      <c r="G40" s="155" t="s">
        <v>203</v>
      </c>
      <c r="H40" s="16">
        <v>2</v>
      </c>
      <c r="I40" s="156" t="s">
        <v>203</v>
      </c>
      <c r="J40" s="149">
        <v>12</v>
      </c>
      <c r="K40" s="149">
        <v>15</v>
      </c>
      <c r="L40" s="162">
        <v>29</v>
      </c>
      <c r="M40" s="17">
        <v>2</v>
      </c>
      <c r="N40" s="163">
        <v>29</v>
      </c>
      <c r="O40" s="145">
        <v>20342</v>
      </c>
      <c r="P40" s="14">
        <v>2</v>
      </c>
      <c r="Q40" s="149">
        <v>24</v>
      </c>
      <c r="R40" s="149">
        <v>5</v>
      </c>
      <c r="S40" s="162">
        <v>3390</v>
      </c>
      <c r="T40" s="162">
        <v>283</v>
      </c>
    </row>
    <row r="41" spans="1:20" ht="13.5" thickBot="1" x14ac:dyDescent="0.25">
      <c r="A41" s="12" t="s">
        <v>270</v>
      </c>
      <c r="B41" s="13" t="s">
        <v>269</v>
      </c>
      <c r="C41" s="14">
        <v>845</v>
      </c>
      <c r="D41" s="20">
        <v>0.5</v>
      </c>
      <c r="E41" s="15">
        <v>423</v>
      </c>
      <c r="F41" s="155" t="s">
        <v>203</v>
      </c>
      <c r="G41" s="155" t="s">
        <v>203</v>
      </c>
      <c r="H41" s="16">
        <v>2</v>
      </c>
      <c r="I41" s="156" t="s">
        <v>203</v>
      </c>
      <c r="J41" s="149">
        <v>12</v>
      </c>
      <c r="K41" s="149">
        <v>15</v>
      </c>
      <c r="L41" s="162">
        <v>29</v>
      </c>
      <c r="M41" s="17">
        <v>2</v>
      </c>
      <c r="N41" s="163">
        <v>29</v>
      </c>
      <c r="O41" s="145">
        <v>12341</v>
      </c>
      <c r="P41" s="14">
        <v>2</v>
      </c>
      <c r="Q41" s="149">
        <v>24</v>
      </c>
      <c r="R41" s="149">
        <v>5</v>
      </c>
      <c r="S41" s="162">
        <v>2057</v>
      </c>
      <c r="T41" s="162">
        <v>171</v>
      </c>
    </row>
    <row r="42" spans="1:20" ht="13.5" thickBot="1" x14ac:dyDescent="0.25">
      <c r="A42" s="12" t="s">
        <v>271</v>
      </c>
      <c r="B42" s="13" t="s">
        <v>272</v>
      </c>
      <c r="C42" s="14">
        <v>828</v>
      </c>
      <c r="D42" s="20">
        <v>0.5</v>
      </c>
      <c r="E42" s="15">
        <v>414</v>
      </c>
      <c r="F42" s="155">
        <v>110</v>
      </c>
      <c r="G42" s="155">
        <v>37</v>
      </c>
      <c r="H42" s="16">
        <v>2</v>
      </c>
      <c r="I42" s="156">
        <v>73</v>
      </c>
      <c r="J42" s="149">
        <v>24</v>
      </c>
      <c r="K42" s="149">
        <v>29</v>
      </c>
      <c r="L42" s="162">
        <v>58</v>
      </c>
      <c r="M42" s="17">
        <v>1</v>
      </c>
      <c r="N42" s="163">
        <v>73</v>
      </c>
      <c r="O42" s="145">
        <v>30221</v>
      </c>
      <c r="P42" s="14">
        <v>2</v>
      </c>
      <c r="Q42" s="149">
        <v>49</v>
      </c>
      <c r="R42" s="149">
        <v>73</v>
      </c>
      <c r="S42" s="162">
        <v>30221</v>
      </c>
      <c r="T42" s="162">
        <v>2518</v>
      </c>
    </row>
    <row r="43" spans="1:20" ht="13.5" thickBot="1" x14ac:dyDescent="0.25">
      <c r="A43" s="12" t="s">
        <v>273</v>
      </c>
      <c r="B43" s="13" t="s">
        <v>274</v>
      </c>
      <c r="C43" s="14">
        <v>18</v>
      </c>
      <c r="D43" s="20">
        <v>0.5</v>
      </c>
      <c r="E43" s="15">
        <v>9</v>
      </c>
      <c r="F43" s="155" t="s">
        <v>203</v>
      </c>
      <c r="G43" s="155" t="s">
        <v>203</v>
      </c>
      <c r="H43" s="16">
        <v>2</v>
      </c>
      <c r="I43" s="156" t="s">
        <v>203</v>
      </c>
      <c r="J43" s="149">
        <v>12</v>
      </c>
      <c r="K43" s="149">
        <v>15</v>
      </c>
      <c r="L43" s="162">
        <v>29</v>
      </c>
      <c r="M43" s="17">
        <v>2</v>
      </c>
      <c r="N43" s="163">
        <v>29</v>
      </c>
      <c r="O43" s="145">
        <v>264</v>
      </c>
      <c r="P43" s="14">
        <v>2</v>
      </c>
      <c r="Q43" s="149">
        <v>24</v>
      </c>
      <c r="R43" s="149">
        <v>5</v>
      </c>
      <c r="S43" s="162">
        <v>44</v>
      </c>
      <c r="T43" s="162">
        <v>4</v>
      </c>
    </row>
    <row r="44" spans="1:20" ht="13.5" thickBot="1" x14ac:dyDescent="0.25">
      <c r="A44" s="12" t="s">
        <v>275</v>
      </c>
      <c r="B44" s="13" t="s">
        <v>276</v>
      </c>
      <c r="C44" s="14">
        <v>259</v>
      </c>
      <c r="D44" s="20">
        <v>0.5</v>
      </c>
      <c r="E44" s="15">
        <v>129</v>
      </c>
      <c r="F44" s="155" t="s">
        <v>203</v>
      </c>
      <c r="G44" s="155" t="s">
        <v>203</v>
      </c>
      <c r="H44" s="16">
        <v>2</v>
      </c>
      <c r="I44" s="156" t="s">
        <v>203</v>
      </c>
      <c r="J44" s="149">
        <v>12</v>
      </c>
      <c r="K44" s="149">
        <v>15</v>
      </c>
      <c r="L44" s="162">
        <v>29</v>
      </c>
      <c r="M44" s="17">
        <v>2</v>
      </c>
      <c r="N44" s="163">
        <v>29</v>
      </c>
      <c r="O44" s="145">
        <v>3782</v>
      </c>
      <c r="P44" s="14">
        <v>2</v>
      </c>
      <c r="Q44" s="149">
        <v>24</v>
      </c>
      <c r="R44" s="149">
        <v>5</v>
      </c>
      <c r="S44" s="162">
        <v>630</v>
      </c>
      <c r="T44" s="162">
        <v>53</v>
      </c>
    </row>
    <row r="45" spans="1:20" ht="13.5" thickBot="1" x14ac:dyDescent="0.25">
      <c r="A45" s="12" t="s">
        <v>277</v>
      </c>
      <c r="B45" s="13" t="s">
        <v>278</v>
      </c>
      <c r="C45" s="14">
        <v>2625</v>
      </c>
      <c r="D45" s="18">
        <v>0.25</v>
      </c>
      <c r="E45" s="15">
        <v>656</v>
      </c>
      <c r="F45" s="155" t="s">
        <v>203</v>
      </c>
      <c r="G45" s="155" t="s">
        <v>203</v>
      </c>
      <c r="H45" s="16">
        <v>2</v>
      </c>
      <c r="I45" s="156" t="s">
        <v>203</v>
      </c>
      <c r="J45" s="149">
        <v>12</v>
      </c>
      <c r="K45" s="149">
        <v>15</v>
      </c>
      <c r="L45" s="162">
        <v>29</v>
      </c>
      <c r="M45" s="17">
        <v>2</v>
      </c>
      <c r="N45" s="163">
        <v>29</v>
      </c>
      <c r="O45" s="145">
        <v>19171</v>
      </c>
      <c r="P45" s="14">
        <v>2</v>
      </c>
      <c r="Q45" s="149">
        <v>24</v>
      </c>
      <c r="R45" s="149">
        <v>5</v>
      </c>
      <c r="S45" s="162">
        <v>3195</v>
      </c>
      <c r="T45" s="162">
        <v>266</v>
      </c>
    </row>
    <row r="46" spans="1:20" ht="13.5" thickBot="1" x14ac:dyDescent="0.25">
      <c r="A46" s="12" t="s">
        <v>279</v>
      </c>
      <c r="B46" s="13" t="s">
        <v>280</v>
      </c>
      <c r="C46" s="14">
        <v>2572</v>
      </c>
      <c r="D46" s="21">
        <v>1</v>
      </c>
      <c r="E46" s="15">
        <v>2572</v>
      </c>
      <c r="F46" s="155">
        <v>61</v>
      </c>
      <c r="G46" s="155">
        <v>20</v>
      </c>
      <c r="H46" s="16">
        <v>2</v>
      </c>
      <c r="I46" s="156">
        <v>41</v>
      </c>
      <c r="J46" s="149">
        <v>12</v>
      </c>
      <c r="K46" s="149">
        <v>15</v>
      </c>
      <c r="L46" s="162">
        <v>29</v>
      </c>
      <c r="M46" s="17">
        <v>1</v>
      </c>
      <c r="N46" s="163">
        <v>41</v>
      </c>
      <c r="O46" s="145">
        <v>104327</v>
      </c>
      <c r="P46" s="14">
        <v>2</v>
      </c>
      <c r="Q46" s="149">
        <v>24</v>
      </c>
      <c r="R46" s="149">
        <v>41</v>
      </c>
      <c r="S46" s="162">
        <v>104327</v>
      </c>
      <c r="T46" s="162">
        <v>8694</v>
      </c>
    </row>
    <row r="47" spans="1:20" ht="13.5" thickBot="1" x14ac:dyDescent="0.25">
      <c r="A47" s="12" t="s">
        <v>281</v>
      </c>
      <c r="B47" s="13" t="s">
        <v>282</v>
      </c>
      <c r="C47" s="14">
        <v>331</v>
      </c>
      <c r="D47" s="21">
        <v>1</v>
      </c>
      <c r="E47" s="15">
        <v>331</v>
      </c>
      <c r="F47" s="155">
        <v>158</v>
      </c>
      <c r="G47" s="155">
        <v>53</v>
      </c>
      <c r="H47" s="16">
        <v>2</v>
      </c>
      <c r="I47" s="156">
        <v>105</v>
      </c>
      <c r="J47" s="149">
        <v>55</v>
      </c>
      <c r="K47" s="149">
        <v>66</v>
      </c>
      <c r="L47" s="162">
        <v>131</v>
      </c>
      <c r="M47" s="17">
        <v>1</v>
      </c>
      <c r="N47" s="163">
        <v>105</v>
      </c>
      <c r="O47" s="145">
        <v>34902</v>
      </c>
      <c r="P47" s="14">
        <v>2</v>
      </c>
      <c r="Q47" s="149">
        <v>110</v>
      </c>
      <c r="R47" s="149">
        <v>105</v>
      </c>
      <c r="S47" s="162">
        <v>34902</v>
      </c>
      <c r="T47" s="162">
        <v>2908</v>
      </c>
    </row>
    <row r="48" spans="1:20" ht="13.5" thickBot="1" x14ac:dyDescent="0.25">
      <c r="A48" s="12" t="s">
        <v>283</v>
      </c>
      <c r="B48" s="13" t="s">
        <v>17</v>
      </c>
      <c r="C48" s="14">
        <v>16610</v>
      </c>
      <c r="D48" s="22">
        <v>0.5</v>
      </c>
      <c r="E48" s="15">
        <v>8305</v>
      </c>
      <c r="F48" s="155">
        <v>61</v>
      </c>
      <c r="G48" s="155">
        <v>20</v>
      </c>
      <c r="H48" s="16">
        <v>2</v>
      </c>
      <c r="I48" s="156">
        <v>41</v>
      </c>
      <c r="J48" s="149">
        <v>12</v>
      </c>
      <c r="K48" s="149">
        <v>15</v>
      </c>
      <c r="L48" s="162">
        <v>29</v>
      </c>
      <c r="M48" s="17">
        <v>2</v>
      </c>
      <c r="N48" s="163">
        <v>29</v>
      </c>
      <c r="O48" s="145">
        <v>242577</v>
      </c>
      <c r="P48" s="14">
        <v>2</v>
      </c>
      <c r="Q48" s="149">
        <v>24</v>
      </c>
      <c r="R48" s="149">
        <v>5</v>
      </c>
      <c r="S48" s="162">
        <v>40430</v>
      </c>
      <c r="T48" s="162">
        <v>3369</v>
      </c>
    </row>
    <row r="49" spans="1:20" ht="13.5" thickBot="1" x14ac:dyDescent="0.25">
      <c r="A49" s="12" t="s">
        <v>284</v>
      </c>
      <c r="B49" s="13" t="s">
        <v>285</v>
      </c>
      <c r="C49" s="14">
        <v>430</v>
      </c>
      <c r="D49" s="21">
        <v>1</v>
      </c>
      <c r="E49" s="15">
        <v>430</v>
      </c>
      <c r="F49" s="155">
        <v>61</v>
      </c>
      <c r="G49" s="155">
        <v>20</v>
      </c>
      <c r="H49" s="16">
        <v>2</v>
      </c>
      <c r="I49" s="156">
        <v>41</v>
      </c>
      <c r="J49" s="149">
        <v>12</v>
      </c>
      <c r="K49" s="149">
        <v>15</v>
      </c>
      <c r="L49" s="162">
        <v>29</v>
      </c>
      <c r="M49" s="17">
        <v>2</v>
      </c>
      <c r="N49" s="163">
        <v>29</v>
      </c>
      <c r="O49" s="145">
        <v>12568</v>
      </c>
      <c r="P49" s="14">
        <v>2</v>
      </c>
      <c r="Q49" s="149">
        <v>24</v>
      </c>
      <c r="R49" s="149">
        <v>5</v>
      </c>
      <c r="S49" s="162">
        <v>2095</v>
      </c>
      <c r="T49" s="162">
        <v>175</v>
      </c>
    </row>
    <row r="50" spans="1:20" ht="13.5" thickBot="1" x14ac:dyDescent="0.25">
      <c r="A50" s="12" t="s">
        <v>286</v>
      </c>
      <c r="B50" s="13" t="s">
        <v>287</v>
      </c>
      <c r="C50" s="14">
        <v>2</v>
      </c>
      <c r="D50" s="21">
        <v>1</v>
      </c>
      <c r="E50" s="15">
        <v>2</v>
      </c>
      <c r="F50" s="155">
        <v>110</v>
      </c>
      <c r="G50" s="155">
        <v>37</v>
      </c>
      <c r="H50" s="16">
        <v>4</v>
      </c>
      <c r="I50" s="156">
        <v>146</v>
      </c>
      <c r="J50" s="149">
        <v>24</v>
      </c>
      <c r="K50" s="149">
        <v>29</v>
      </c>
      <c r="L50" s="162">
        <v>117</v>
      </c>
      <c r="M50" s="17">
        <v>1</v>
      </c>
      <c r="N50" s="163">
        <v>146</v>
      </c>
      <c r="O50" s="145">
        <v>343</v>
      </c>
      <c r="P50" s="14">
        <v>2</v>
      </c>
      <c r="Q50" s="149">
        <v>49</v>
      </c>
      <c r="R50" s="149">
        <v>146</v>
      </c>
      <c r="S50" s="162">
        <v>343</v>
      </c>
      <c r="T50" s="162">
        <v>29</v>
      </c>
    </row>
    <row r="51" spans="1:20" ht="13.5" thickBot="1" x14ac:dyDescent="0.25">
      <c r="A51" s="12" t="s">
        <v>288</v>
      </c>
      <c r="B51" s="13" t="s">
        <v>289</v>
      </c>
      <c r="C51" s="14">
        <v>240</v>
      </c>
      <c r="D51" s="19">
        <v>0.25</v>
      </c>
      <c r="E51" s="15">
        <v>60</v>
      </c>
      <c r="F51" s="155">
        <v>110</v>
      </c>
      <c r="G51" s="155">
        <v>37</v>
      </c>
      <c r="H51" s="16">
        <v>4</v>
      </c>
      <c r="I51" s="156">
        <v>146</v>
      </c>
      <c r="J51" s="149">
        <v>24</v>
      </c>
      <c r="K51" s="149">
        <v>29</v>
      </c>
      <c r="L51" s="162">
        <v>117</v>
      </c>
      <c r="M51" s="17">
        <v>2</v>
      </c>
      <c r="N51" s="163">
        <v>117</v>
      </c>
      <c r="O51" s="145">
        <v>7010</v>
      </c>
      <c r="P51" s="14">
        <v>2</v>
      </c>
      <c r="Q51" s="149">
        <v>49</v>
      </c>
      <c r="R51" s="149">
        <v>68</v>
      </c>
      <c r="S51" s="162">
        <v>4089</v>
      </c>
      <c r="T51" s="162">
        <v>341</v>
      </c>
    </row>
    <row r="52" spans="1:20" ht="13.5" thickBot="1" x14ac:dyDescent="0.25">
      <c r="A52" s="12" t="s">
        <v>290</v>
      </c>
      <c r="B52" s="13" t="s">
        <v>291</v>
      </c>
      <c r="C52" s="14">
        <v>2</v>
      </c>
      <c r="D52" s="21">
        <v>1</v>
      </c>
      <c r="E52" s="15">
        <v>2</v>
      </c>
      <c r="F52" s="155">
        <v>110</v>
      </c>
      <c r="G52" s="155">
        <v>37</v>
      </c>
      <c r="H52" s="16">
        <v>4</v>
      </c>
      <c r="I52" s="156">
        <v>146</v>
      </c>
      <c r="J52" s="149">
        <v>24</v>
      </c>
      <c r="K52" s="149">
        <v>29</v>
      </c>
      <c r="L52" s="162">
        <v>117</v>
      </c>
      <c r="M52" s="17">
        <v>2</v>
      </c>
      <c r="N52" s="163">
        <v>117</v>
      </c>
      <c r="O52" s="145">
        <v>209</v>
      </c>
      <c r="P52" s="14">
        <v>2</v>
      </c>
      <c r="Q52" s="149">
        <v>49</v>
      </c>
      <c r="R52" s="149">
        <v>68</v>
      </c>
      <c r="S52" s="162">
        <v>122</v>
      </c>
      <c r="T52" s="162">
        <v>10</v>
      </c>
    </row>
    <row r="53" spans="1:20" ht="13.5" thickBot="1" x14ac:dyDescent="0.25">
      <c r="A53" s="12" t="s">
        <v>292</v>
      </c>
      <c r="B53" s="13" t="s">
        <v>293</v>
      </c>
      <c r="C53" s="14">
        <v>101</v>
      </c>
      <c r="D53" s="21">
        <v>1</v>
      </c>
      <c r="E53" s="15">
        <v>101</v>
      </c>
      <c r="F53" s="155">
        <v>110</v>
      </c>
      <c r="G53" s="155">
        <v>37</v>
      </c>
      <c r="H53" s="16">
        <v>4</v>
      </c>
      <c r="I53" s="156">
        <v>146</v>
      </c>
      <c r="J53" s="149">
        <v>24</v>
      </c>
      <c r="K53" s="149">
        <v>29</v>
      </c>
      <c r="L53" s="162">
        <v>117</v>
      </c>
      <c r="M53" s="17">
        <v>1</v>
      </c>
      <c r="N53" s="163">
        <v>146</v>
      </c>
      <c r="O53" s="145">
        <v>14806</v>
      </c>
      <c r="P53" s="14">
        <v>2</v>
      </c>
      <c r="Q53" s="149">
        <v>49</v>
      </c>
      <c r="R53" s="149">
        <v>146</v>
      </c>
      <c r="S53" s="162">
        <v>14806</v>
      </c>
      <c r="T53" s="162">
        <v>1234</v>
      </c>
    </row>
    <row r="54" spans="1:20" ht="13.5" thickBot="1" x14ac:dyDescent="0.25">
      <c r="A54" s="12" t="s">
        <v>294</v>
      </c>
      <c r="B54" s="13" t="s">
        <v>295</v>
      </c>
      <c r="C54" s="14">
        <v>535</v>
      </c>
      <c r="D54" s="21">
        <v>1</v>
      </c>
      <c r="E54" s="15">
        <v>535</v>
      </c>
      <c r="F54" s="155">
        <v>158</v>
      </c>
      <c r="G54" s="155">
        <v>53</v>
      </c>
      <c r="H54" s="16">
        <v>4</v>
      </c>
      <c r="I54" s="156">
        <v>211</v>
      </c>
      <c r="J54" s="149">
        <v>55</v>
      </c>
      <c r="K54" s="149">
        <v>66</v>
      </c>
      <c r="L54" s="162">
        <v>263</v>
      </c>
      <c r="M54" s="17">
        <v>1</v>
      </c>
      <c r="N54" s="163">
        <v>211</v>
      </c>
      <c r="O54" s="145">
        <v>112815</v>
      </c>
      <c r="P54" s="14">
        <v>2</v>
      </c>
      <c r="Q54" s="149">
        <v>110</v>
      </c>
      <c r="R54" s="149">
        <v>211</v>
      </c>
      <c r="S54" s="162">
        <v>112815</v>
      </c>
      <c r="T54" s="162">
        <v>9401</v>
      </c>
    </row>
    <row r="55" spans="1:20" ht="13.5" thickBot="1" x14ac:dyDescent="0.25">
      <c r="A55" s="12" t="s">
        <v>296</v>
      </c>
      <c r="B55" s="13" t="s">
        <v>297</v>
      </c>
      <c r="C55" s="14">
        <v>400</v>
      </c>
      <c r="D55" s="21">
        <v>1</v>
      </c>
      <c r="E55" s="15">
        <v>400</v>
      </c>
      <c r="F55" s="155">
        <v>158</v>
      </c>
      <c r="G55" s="155">
        <v>53</v>
      </c>
      <c r="H55" s="16">
        <v>4</v>
      </c>
      <c r="I55" s="156">
        <v>211</v>
      </c>
      <c r="J55" s="149">
        <v>55</v>
      </c>
      <c r="K55" s="149">
        <v>66</v>
      </c>
      <c r="L55" s="162">
        <v>263</v>
      </c>
      <c r="M55" s="17">
        <v>1</v>
      </c>
      <c r="N55" s="163">
        <v>211</v>
      </c>
      <c r="O55" s="145">
        <v>84367</v>
      </c>
      <c r="P55" s="14">
        <v>2</v>
      </c>
      <c r="Q55" s="149">
        <v>110</v>
      </c>
      <c r="R55" s="149">
        <v>211</v>
      </c>
      <c r="S55" s="162">
        <v>84367</v>
      </c>
      <c r="T55" s="162">
        <v>7031</v>
      </c>
    </row>
    <row r="56" spans="1:20" ht="13.5" thickBot="1" x14ac:dyDescent="0.25">
      <c r="A56" s="12" t="s">
        <v>298</v>
      </c>
      <c r="B56" s="13" t="s">
        <v>299</v>
      </c>
      <c r="C56" s="14">
        <v>1138</v>
      </c>
      <c r="D56" s="18">
        <v>0.25</v>
      </c>
      <c r="E56" s="15">
        <v>284</v>
      </c>
      <c r="F56" s="155">
        <v>110</v>
      </c>
      <c r="G56" s="155">
        <v>37</v>
      </c>
      <c r="H56" s="16">
        <v>2</v>
      </c>
      <c r="I56" s="156">
        <v>73</v>
      </c>
      <c r="J56" s="149">
        <v>24</v>
      </c>
      <c r="K56" s="149">
        <v>29</v>
      </c>
      <c r="L56" s="162">
        <v>58</v>
      </c>
      <c r="M56" s="17">
        <v>2</v>
      </c>
      <c r="N56" s="163">
        <v>58</v>
      </c>
      <c r="O56" s="145">
        <v>16609</v>
      </c>
      <c r="P56" s="14">
        <v>2</v>
      </c>
      <c r="Q56" s="149">
        <v>49</v>
      </c>
      <c r="R56" s="149">
        <v>10</v>
      </c>
      <c r="S56" s="162">
        <v>2768</v>
      </c>
      <c r="T56" s="162">
        <v>231</v>
      </c>
    </row>
    <row r="57" spans="1:20" ht="13.5" thickBot="1" x14ac:dyDescent="0.25">
      <c r="A57" s="12" t="s">
        <v>300</v>
      </c>
      <c r="B57" s="13" t="s">
        <v>301</v>
      </c>
      <c r="C57" s="14">
        <v>719</v>
      </c>
      <c r="D57" s="18">
        <v>0.25</v>
      </c>
      <c r="E57" s="15">
        <v>180</v>
      </c>
      <c r="F57" s="155">
        <v>110</v>
      </c>
      <c r="G57" s="155">
        <v>37</v>
      </c>
      <c r="H57" s="16">
        <v>2</v>
      </c>
      <c r="I57" s="156">
        <v>73</v>
      </c>
      <c r="J57" s="149">
        <v>24</v>
      </c>
      <c r="K57" s="149">
        <v>29</v>
      </c>
      <c r="L57" s="162">
        <v>58</v>
      </c>
      <c r="M57" s="17">
        <v>2</v>
      </c>
      <c r="N57" s="163">
        <v>58</v>
      </c>
      <c r="O57" s="145">
        <v>10494</v>
      </c>
      <c r="P57" s="14">
        <v>2</v>
      </c>
      <c r="Q57" s="149">
        <v>49</v>
      </c>
      <c r="R57" s="149">
        <v>10</v>
      </c>
      <c r="S57" s="162">
        <v>1749</v>
      </c>
      <c r="T57" s="162">
        <v>146</v>
      </c>
    </row>
    <row r="58" spans="1:20" ht="13.5" thickBot="1" x14ac:dyDescent="0.25">
      <c r="A58" s="12" t="s">
        <v>302</v>
      </c>
      <c r="B58" s="13" t="s">
        <v>303</v>
      </c>
      <c r="C58" s="14">
        <v>44</v>
      </c>
      <c r="D58" s="18">
        <v>0.25</v>
      </c>
      <c r="E58" s="15">
        <v>11</v>
      </c>
      <c r="F58" s="155">
        <v>110</v>
      </c>
      <c r="G58" s="155">
        <v>37</v>
      </c>
      <c r="H58" s="16">
        <v>2</v>
      </c>
      <c r="I58" s="156">
        <v>73</v>
      </c>
      <c r="J58" s="149">
        <v>24</v>
      </c>
      <c r="K58" s="149">
        <v>29</v>
      </c>
      <c r="L58" s="162">
        <v>58</v>
      </c>
      <c r="M58" s="17">
        <v>2</v>
      </c>
      <c r="N58" s="163">
        <v>58</v>
      </c>
      <c r="O58" s="145">
        <v>643</v>
      </c>
      <c r="P58" s="14">
        <v>2</v>
      </c>
      <c r="Q58" s="149">
        <v>49</v>
      </c>
      <c r="R58" s="149">
        <v>10</v>
      </c>
      <c r="S58" s="162">
        <v>107</v>
      </c>
      <c r="T58" s="162">
        <v>9</v>
      </c>
    </row>
    <row r="59" spans="1:20" ht="13.5" thickBot="1" x14ac:dyDescent="0.25">
      <c r="A59" s="12" t="s">
        <v>304</v>
      </c>
      <c r="B59" s="13" t="s">
        <v>305</v>
      </c>
      <c r="C59" s="14">
        <v>560</v>
      </c>
      <c r="D59" s="19">
        <v>0.25</v>
      </c>
      <c r="E59" s="15">
        <v>140</v>
      </c>
      <c r="F59" s="155">
        <v>110</v>
      </c>
      <c r="G59" s="155">
        <v>37</v>
      </c>
      <c r="H59" s="16">
        <v>2</v>
      </c>
      <c r="I59" s="156">
        <v>73</v>
      </c>
      <c r="J59" s="149">
        <v>24</v>
      </c>
      <c r="K59" s="149">
        <v>29</v>
      </c>
      <c r="L59" s="162">
        <v>58</v>
      </c>
      <c r="M59" s="17">
        <v>2</v>
      </c>
      <c r="N59" s="163">
        <v>58</v>
      </c>
      <c r="O59" s="145">
        <v>8170</v>
      </c>
      <c r="P59" s="14">
        <v>2</v>
      </c>
      <c r="Q59" s="149">
        <v>49</v>
      </c>
      <c r="R59" s="149">
        <v>10</v>
      </c>
      <c r="S59" s="162">
        <v>1362</v>
      </c>
      <c r="T59" s="162">
        <v>113</v>
      </c>
    </row>
    <row r="60" spans="1:20" ht="13.5" thickBot="1" x14ac:dyDescent="0.25">
      <c r="A60" s="12" t="s">
        <v>306</v>
      </c>
      <c r="B60" s="13" t="s">
        <v>307</v>
      </c>
      <c r="C60" s="14">
        <v>274</v>
      </c>
      <c r="D60" s="19">
        <v>0.25</v>
      </c>
      <c r="E60" s="15">
        <v>68</v>
      </c>
      <c r="F60" s="155" t="s">
        <v>203</v>
      </c>
      <c r="G60" s="155" t="s">
        <v>203</v>
      </c>
      <c r="H60" s="16">
        <v>2</v>
      </c>
      <c r="I60" s="156" t="s">
        <v>203</v>
      </c>
      <c r="J60" s="149">
        <v>55</v>
      </c>
      <c r="K60" s="149">
        <v>66</v>
      </c>
      <c r="L60" s="162">
        <v>131</v>
      </c>
      <c r="M60" s="17">
        <v>2</v>
      </c>
      <c r="N60" s="163">
        <v>131</v>
      </c>
      <c r="O60" s="145">
        <v>8991</v>
      </c>
      <c r="P60" s="14">
        <v>2</v>
      </c>
      <c r="Q60" s="149">
        <v>110</v>
      </c>
      <c r="R60" s="149">
        <v>22</v>
      </c>
      <c r="S60" s="162">
        <v>1499</v>
      </c>
      <c r="T60" s="162">
        <v>125</v>
      </c>
    </row>
    <row r="61" spans="1:20" ht="13.5" thickBot="1" x14ac:dyDescent="0.25">
      <c r="A61" s="12" t="s">
        <v>308</v>
      </c>
      <c r="B61" s="13" t="s">
        <v>309</v>
      </c>
      <c r="C61" s="14">
        <v>82</v>
      </c>
      <c r="D61" s="18">
        <v>0.1</v>
      </c>
      <c r="E61" s="15">
        <v>8</v>
      </c>
      <c r="F61" s="155">
        <v>158</v>
      </c>
      <c r="G61" s="155">
        <v>53</v>
      </c>
      <c r="H61" s="16">
        <v>2</v>
      </c>
      <c r="I61" s="156">
        <v>105</v>
      </c>
      <c r="J61" s="149">
        <v>55</v>
      </c>
      <c r="K61" s="149">
        <v>66</v>
      </c>
      <c r="L61" s="162">
        <v>131</v>
      </c>
      <c r="M61" s="17">
        <v>2</v>
      </c>
      <c r="N61" s="163">
        <v>131</v>
      </c>
      <c r="O61" s="145">
        <v>1080</v>
      </c>
      <c r="P61" s="14">
        <v>2</v>
      </c>
      <c r="Q61" s="149">
        <v>110</v>
      </c>
      <c r="R61" s="149">
        <v>22</v>
      </c>
      <c r="S61" s="162">
        <v>180</v>
      </c>
      <c r="T61" s="162">
        <v>15</v>
      </c>
    </row>
    <row r="62" spans="1:20" ht="13.5" thickBot="1" x14ac:dyDescent="0.25">
      <c r="A62" s="12" t="s">
        <v>310</v>
      </c>
      <c r="B62" s="13" t="s">
        <v>311</v>
      </c>
      <c r="C62" s="14">
        <v>185</v>
      </c>
      <c r="D62" s="21">
        <v>1</v>
      </c>
      <c r="E62" s="15">
        <v>185</v>
      </c>
      <c r="F62" s="155">
        <v>110</v>
      </c>
      <c r="G62" s="155">
        <v>37</v>
      </c>
      <c r="H62" s="16">
        <v>2</v>
      </c>
      <c r="I62" s="156">
        <v>73</v>
      </c>
      <c r="J62" s="149">
        <v>24</v>
      </c>
      <c r="K62" s="149">
        <v>29</v>
      </c>
      <c r="L62" s="162">
        <v>58</v>
      </c>
      <c r="M62" s="17">
        <v>1</v>
      </c>
      <c r="N62" s="163">
        <v>73</v>
      </c>
      <c r="O62" s="145">
        <v>13521</v>
      </c>
      <c r="P62" s="14">
        <v>2</v>
      </c>
      <c r="Q62" s="149">
        <v>49</v>
      </c>
      <c r="R62" s="149">
        <v>73</v>
      </c>
      <c r="S62" s="162">
        <v>13521</v>
      </c>
      <c r="T62" s="162">
        <v>1127</v>
      </c>
    </row>
    <row r="63" spans="1:20" ht="13.5" thickBot="1" x14ac:dyDescent="0.25">
      <c r="A63" s="12" t="s">
        <v>312</v>
      </c>
      <c r="B63" s="13" t="s">
        <v>313</v>
      </c>
      <c r="C63" s="14">
        <v>5571</v>
      </c>
      <c r="D63" s="21">
        <v>1</v>
      </c>
      <c r="E63" s="15">
        <v>5571</v>
      </c>
      <c r="F63" s="155">
        <v>110</v>
      </c>
      <c r="G63" s="155">
        <v>37</v>
      </c>
      <c r="H63" s="16">
        <v>2</v>
      </c>
      <c r="I63" s="156">
        <v>73</v>
      </c>
      <c r="J63" s="149">
        <v>24</v>
      </c>
      <c r="K63" s="149">
        <v>29</v>
      </c>
      <c r="L63" s="162">
        <v>58</v>
      </c>
      <c r="M63" s="17">
        <v>2</v>
      </c>
      <c r="N63" s="163">
        <v>58</v>
      </c>
      <c r="O63" s="145">
        <v>325294</v>
      </c>
      <c r="P63" s="14">
        <v>2</v>
      </c>
      <c r="Q63" s="149">
        <v>49</v>
      </c>
      <c r="R63" s="149">
        <v>10</v>
      </c>
      <c r="S63" s="162">
        <v>54216</v>
      </c>
      <c r="T63" s="162">
        <v>4518</v>
      </c>
    </row>
    <row r="64" spans="1:20" ht="13.5" thickBot="1" x14ac:dyDescent="0.25">
      <c r="A64" s="12" t="s">
        <v>314</v>
      </c>
      <c r="B64" s="13" t="s">
        <v>315</v>
      </c>
      <c r="C64" s="14">
        <v>460</v>
      </c>
      <c r="D64" s="21">
        <v>1</v>
      </c>
      <c r="E64" s="15">
        <v>460</v>
      </c>
      <c r="F64" s="155">
        <v>158</v>
      </c>
      <c r="G64" s="155">
        <v>53</v>
      </c>
      <c r="H64" s="16">
        <v>4</v>
      </c>
      <c r="I64" s="156">
        <v>211</v>
      </c>
      <c r="J64" s="149">
        <v>55</v>
      </c>
      <c r="K64" s="149">
        <v>66</v>
      </c>
      <c r="L64" s="162">
        <v>263</v>
      </c>
      <c r="M64" s="17">
        <v>1</v>
      </c>
      <c r="N64" s="163">
        <v>211</v>
      </c>
      <c r="O64" s="145">
        <v>96963</v>
      </c>
      <c r="P64" s="14">
        <v>2</v>
      </c>
      <c r="Q64" s="149">
        <v>110</v>
      </c>
      <c r="R64" s="149">
        <v>211</v>
      </c>
      <c r="S64" s="162">
        <v>96963</v>
      </c>
      <c r="T64" s="162">
        <v>8080</v>
      </c>
    </row>
    <row r="65" spans="1:20" ht="13.5" thickBot="1" x14ac:dyDescent="0.25">
      <c r="A65" s="12" t="s">
        <v>316</v>
      </c>
      <c r="B65" s="13" t="s">
        <v>317</v>
      </c>
      <c r="C65" s="14">
        <v>1883</v>
      </c>
      <c r="D65" s="21">
        <v>1</v>
      </c>
      <c r="E65" s="15">
        <v>1883</v>
      </c>
      <c r="F65" s="155">
        <v>158</v>
      </c>
      <c r="G65" s="155">
        <v>53</v>
      </c>
      <c r="H65" s="16">
        <v>4</v>
      </c>
      <c r="I65" s="156">
        <v>211</v>
      </c>
      <c r="J65" s="149">
        <v>55</v>
      </c>
      <c r="K65" s="149">
        <v>66</v>
      </c>
      <c r="L65" s="162">
        <v>263</v>
      </c>
      <c r="M65" s="17">
        <v>1</v>
      </c>
      <c r="N65" s="163">
        <v>211</v>
      </c>
      <c r="O65" s="145">
        <v>397216</v>
      </c>
      <c r="P65" s="14">
        <v>2</v>
      </c>
      <c r="Q65" s="149">
        <v>110</v>
      </c>
      <c r="R65" s="149">
        <v>211</v>
      </c>
      <c r="S65" s="162">
        <v>397216</v>
      </c>
      <c r="T65" s="162">
        <v>33101</v>
      </c>
    </row>
    <row r="66" spans="1:20" ht="13.5" thickBot="1" x14ac:dyDescent="0.25">
      <c r="A66" s="12" t="s">
        <v>318</v>
      </c>
      <c r="B66" s="13" t="s">
        <v>319</v>
      </c>
      <c r="C66" s="14">
        <v>406</v>
      </c>
      <c r="D66" s="21">
        <v>1</v>
      </c>
      <c r="E66" s="15">
        <v>406</v>
      </c>
      <c r="F66" s="155">
        <v>61</v>
      </c>
      <c r="G66" s="155">
        <v>20</v>
      </c>
      <c r="H66" s="16">
        <v>4</v>
      </c>
      <c r="I66" s="156">
        <v>81</v>
      </c>
      <c r="J66" s="149">
        <v>12</v>
      </c>
      <c r="K66" s="149">
        <v>15</v>
      </c>
      <c r="L66" s="162">
        <v>58</v>
      </c>
      <c r="M66" s="17">
        <v>2</v>
      </c>
      <c r="N66" s="163">
        <v>58</v>
      </c>
      <c r="O66" s="145">
        <v>23711</v>
      </c>
      <c r="P66" s="14">
        <v>2</v>
      </c>
      <c r="Q66" s="149">
        <v>24</v>
      </c>
      <c r="R66" s="149">
        <v>34</v>
      </c>
      <c r="S66" s="162">
        <v>13832</v>
      </c>
      <c r="T66" s="162">
        <v>1153</v>
      </c>
    </row>
    <row r="67" spans="1:20" ht="13.5" thickBot="1" x14ac:dyDescent="0.25">
      <c r="A67" s="12" t="s">
        <v>320</v>
      </c>
      <c r="B67" s="13" t="s">
        <v>321</v>
      </c>
      <c r="C67" s="14">
        <v>83</v>
      </c>
      <c r="D67" s="21">
        <v>1</v>
      </c>
      <c r="E67" s="15">
        <v>83</v>
      </c>
      <c r="F67" s="155">
        <v>110</v>
      </c>
      <c r="G67" s="155">
        <v>37</v>
      </c>
      <c r="H67" s="16">
        <v>4</v>
      </c>
      <c r="I67" s="156">
        <v>146</v>
      </c>
      <c r="J67" s="149">
        <v>24</v>
      </c>
      <c r="K67" s="149">
        <v>29</v>
      </c>
      <c r="L67" s="162">
        <v>117</v>
      </c>
      <c r="M67" s="17">
        <v>2</v>
      </c>
      <c r="N67" s="163">
        <v>117</v>
      </c>
      <c r="O67" s="145">
        <v>9645</v>
      </c>
      <c r="P67" s="14">
        <v>2</v>
      </c>
      <c r="Q67" s="149">
        <v>49</v>
      </c>
      <c r="R67" s="149">
        <v>68</v>
      </c>
      <c r="S67" s="162">
        <v>5626</v>
      </c>
      <c r="T67" s="162">
        <v>469</v>
      </c>
    </row>
    <row r="68" spans="1:20" ht="13.5" thickBot="1" x14ac:dyDescent="0.25">
      <c r="A68" s="12" t="s">
        <v>322</v>
      </c>
      <c r="B68" s="13" t="s">
        <v>323</v>
      </c>
      <c r="C68" s="14">
        <v>5</v>
      </c>
      <c r="D68" s="21">
        <v>1</v>
      </c>
      <c r="E68" s="15">
        <v>5</v>
      </c>
      <c r="F68" s="155">
        <v>110</v>
      </c>
      <c r="G68" s="155">
        <v>37</v>
      </c>
      <c r="H68" s="16">
        <v>4</v>
      </c>
      <c r="I68" s="156">
        <v>146</v>
      </c>
      <c r="J68" s="149">
        <v>24</v>
      </c>
      <c r="K68" s="149">
        <v>29</v>
      </c>
      <c r="L68" s="162">
        <v>117</v>
      </c>
      <c r="M68" s="17">
        <v>1</v>
      </c>
      <c r="N68" s="163">
        <v>146</v>
      </c>
      <c r="O68" s="145">
        <v>684</v>
      </c>
      <c r="P68" s="14">
        <v>2</v>
      </c>
      <c r="Q68" s="149">
        <v>49</v>
      </c>
      <c r="R68" s="149">
        <v>146</v>
      </c>
      <c r="S68" s="162">
        <v>684</v>
      </c>
      <c r="T68" s="162">
        <v>57</v>
      </c>
    </row>
    <row r="69" spans="1:20" ht="13.5" thickBot="1" x14ac:dyDescent="0.25">
      <c r="A69" s="12" t="s">
        <v>324</v>
      </c>
      <c r="B69" s="13" t="s">
        <v>325</v>
      </c>
      <c r="C69" s="14">
        <v>9</v>
      </c>
      <c r="D69" s="21">
        <v>1</v>
      </c>
      <c r="E69" s="15">
        <v>9</v>
      </c>
      <c r="F69" s="155">
        <v>158</v>
      </c>
      <c r="G69" s="155">
        <v>53</v>
      </c>
      <c r="H69" s="16">
        <v>4</v>
      </c>
      <c r="I69" s="156">
        <v>211</v>
      </c>
      <c r="J69" s="149">
        <v>55</v>
      </c>
      <c r="K69" s="149">
        <v>66</v>
      </c>
      <c r="L69" s="162">
        <v>263</v>
      </c>
      <c r="M69" s="17">
        <v>1</v>
      </c>
      <c r="N69" s="163">
        <v>211</v>
      </c>
      <c r="O69" s="145">
        <v>1832</v>
      </c>
      <c r="P69" s="14">
        <v>2</v>
      </c>
      <c r="Q69" s="149">
        <v>110</v>
      </c>
      <c r="R69" s="149">
        <v>211</v>
      </c>
      <c r="S69" s="162">
        <v>1832</v>
      </c>
      <c r="T69" s="162">
        <v>153</v>
      </c>
    </row>
    <row r="70" spans="1:20" ht="13.5" thickBot="1" x14ac:dyDescent="0.25">
      <c r="A70" s="12" t="s">
        <v>326</v>
      </c>
      <c r="B70" s="13" t="s">
        <v>327</v>
      </c>
      <c r="C70" s="14">
        <v>378</v>
      </c>
      <c r="D70" s="18">
        <v>0.25</v>
      </c>
      <c r="E70" s="15">
        <v>94</v>
      </c>
      <c r="F70" s="155" t="s">
        <v>203</v>
      </c>
      <c r="G70" s="155" t="s">
        <v>203</v>
      </c>
      <c r="H70" s="16">
        <v>2</v>
      </c>
      <c r="I70" s="156" t="s">
        <v>203</v>
      </c>
      <c r="J70" s="149">
        <v>24</v>
      </c>
      <c r="K70" s="149">
        <v>29</v>
      </c>
      <c r="L70" s="162">
        <v>58</v>
      </c>
      <c r="M70" s="17">
        <v>2</v>
      </c>
      <c r="N70" s="163">
        <v>58</v>
      </c>
      <c r="O70" s="145">
        <v>5511</v>
      </c>
      <c r="P70" s="14">
        <v>1</v>
      </c>
      <c r="Q70" s="149">
        <v>24</v>
      </c>
      <c r="R70" s="149">
        <v>34</v>
      </c>
      <c r="S70" s="162">
        <v>3215</v>
      </c>
      <c r="T70" s="162">
        <v>268</v>
      </c>
    </row>
    <row r="71" spans="1:20" ht="13.5" thickBot="1" x14ac:dyDescent="0.25">
      <c r="A71" s="12" t="s">
        <v>328</v>
      </c>
      <c r="B71" s="13" t="s">
        <v>329</v>
      </c>
      <c r="C71" s="14">
        <v>7461</v>
      </c>
      <c r="D71" s="18">
        <v>0.25</v>
      </c>
      <c r="E71" s="15">
        <v>1865</v>
      </c>
      <c r="F71" s="155">
        <v>44</v>
      </c>
      <c r="G71" s="155">
        <v>15</v>
      </c>
      <c r="H71" s="16">
        <v>2</v>
      </c>
      <c r="I71" s="156">
        <v>29</v>
      </c>
      <c r="J71" s="149">
        <v>12</v>
      </c>
      <c r="K71" s="149">
        <v>15</v>
      </c>
      <c r="L71" s="162">
        <v>29</v>
      </c>
      <c r="M71" s="17">
        <v>2</v>
      </c>
      <c r="N71" s="163">
        <v>29</v>
      </c>
      <c r="O71" s="145">
        <v>54484</v>
      </c>
      <c r="P71" s="14">
        <v>1</v>
      </c>
      <c r="Q71" s="149">
        <v>12</v>
      </c>
      <c r="R71" s="149">
        <v>17</v>
      </c>
      <c r="S71" s="162">
        <v>31782</v>
      </c>
      <c r="T71" s="162">
        <v>2649</v>
      </c>
    </row>
    <row r="72" spans="1:20" ht="13.5" thickBot="1" x14ac:dyDescent="0.25">
      <c r="A72" s="12" t="s">
        <v>330</v>
      </c>
      <c r="B72" s="13" t="s">
        <v>331</v>
      </c>
      <c r="C72" s="14">
        <v>168</v>
      </c>
      <c r="D72" s="18">
        <v>1</v>
      </c>
      <c r="E72" s="15">
        <v>168</v>
      </c>
      <c r="F72" s="155">
        <v>110</v>
      </c>
      <c r="G72" s="155">
        <v>37</v>
      </c>
      <c r="H72" s="16">
        <v>2</v>
      </c>
      <c r="I72" s="156">
        <v>73</v>
      </c>
      <c r="J72" s="149">
        <v>55</v>
      </c>
      <c r="K72" s="149">
        <v>66</v>
      </c>
      <c r="L72" s="162">
        <v>131</v>
      </c>
      <c r="M72" s="17">
        <v>1</v>
      </c>
      <c r="N72" s="163">
        <v>73</v>
      </c>
      <c r="O72" s="145">
        <v>12257</v>
      </c>
      <c r="P72" s="14">
        <v>2</v>
      </c>
      <c r="Q72" s="149">
        <v>110</v>
      </c>
      <c r="R72" s="149">
        <v>73</v>
      </c>
      <c r="S72" s="162">
        <v>12257</v>
      </c>
      <c r="T72" s="162">
        <v>1021</v>
      </c>
    </row>
    <row r="73" spans="1:20" ht="13.5" thickBot="1" x14ac:dyDescent="0.25">
      <c r="A73" s="12" t="s">
        <v>332</v>
      </c>
      <c r="B73" s="13" t="s">
        <v>333</v>
      </c>
      <c r="C73" s="14">
        <v>868</v>
      </c>
      <c r="D73" s="18">
        <v>0.5</v>
      </c>
      <c r="E73" s="15">
        <v>434</v>
      </c>
      <c r="F73" s="155">
        <v>110</v>
      </c>
      <c r="G73" s="155">
        <v>37</v>
      </c>
      <c r="H73" s="16">
        <v>2</v>
      </c>
      <c r="I73" s="156">
        <v>73</v>
      </c>
      <c r="J73" s="149">
        <v>55</v>
      </c>
      <c r="K73" s="149">
        <v>66</v>
      </c>
      <c r="L73" s="162">
        <v>131</v>
      </c>
      <c r="M73" s="17">
        <v>2</v>
      </c>
      <c r="N73" s="163">
        <v>131</v>
      </c>
      <c r="O73" s="145">
        <v>57025</v>
      </c>
      <c r="P73" s="14">
        <v>2</v>
      </c>
      <c r="Q73" s="149">
        <v>110</v>
      </c>
      <c r="R73" s="149">
        <v>22</v>
      </c>
      <c r="S73" s="162">
        <v>9504</v>
      </c>
      <c r="T73" s="162">
        <v>792</v>
      </c>
    </row>
    <row r="74" spans="1:20" ht="13.5" thickBot="1" x14ac:dyDescent="0.25">
      <c r="A74" s="12" t="s">
        <v>334</v>
      </c>
      <c r="B74" s="13" t="s">
        <v>335</v>
      </c>
      <c r="C74" s="14">
        <v>2518</v>
      </c>
      <c r="D74" s="18">
        <v>0.25</v>
      </c>
      <c r="E74" s="15">
        <v>629</v>
      </c>
      <c r="F74" s="155" t="s">
        <v>203</v>
      </c>
      <c r="G74" s="155" t="s">
        <v>203</v>
      </c>
      <c r="H74" s="16">
        <v>2</v>
      </c>
      <c r="I74" s="156" t="s">
        <v>203</v>
      </c>
      <c r="J74" s="149">
        <v>24</v>
      </c>
      <c r="K74" s="149">
        <v>29</v>
      </c>
      <c r="L74" s="162">
        <v>58</v>
      </c>
      <c r="M74" s="17">
        <v>2</v>
      </c>
      <c r="N74" s="163">
        <v>58</v>
      </c>
      <c r="O74" s="145">
        <v>36757</v>
      </c>
      <c r="P74" s="14">
        <v>1</v>
      </c>
      <c r="Q74" s="149">
        <v>24</v>
      </c>
      <c r="R74" s="149">
        <v>34</v>
      </c>
      <c r="S74" s="162">
        <v>21442</v>
      </c>
      <c r="T74" s="162">
        <v>1787</v>
      </c>
    </row>
    <row r="75" spans="1:20" ht="13.5" thickBot="1" x14ac:dyDescent="0.25">
      <c r="A75" s="12" t="s">
        <v>336</v>
      </c>
      <c r="B75" s="13" t="s">
        <v>337</v>
      </c>
      <c r="C75" s="14">
        <v>739</v>
      </c>
      <c r="D75" s="18">
        <v>1</v>
      </c>
      <c r="E75" s="15">
        <v>739</v>
      </c>
      <c r="F75" s="155">
        <v>61</v>
      </c>
      <c r="G75" s="155">
        <v>20</v>
      </c>
      <c r="H75" s="16">
        <v>2</v>
      </c>
      <c r="I75" s="156">
        <v>41</v>
      </c>
      <c r="J75" s="149">
        <v>12</v>
      </c>
      <c r="K75" s="149">
        <v>15</v>
      </c>
      <c r="L75" s="162">
        <v>29</v>
      </c>
      <c r="M75" s="17">
        <v>2</v>
      </c>
      <c r="N75" s="163">
        <v>29</v>
      </c>
      <c r="O75" s="145">
        <v>21574</v>
      </c>
      <c r="P75" s="14">
        <v>2</v>
      </c>
      <c r="Q75" s="149">
        <v>24</v>
      </c>
      <c r="R75" s="149">
        <v>5</v>
      </c>
      <c r="S75" s="162">
        <v>3596</v>
      </c>
      <c r="T75" s="162">
        <v>300</v>
      </c>
    </row>
    <row r="76" spans="1:20" ht="13.5" thickBot="1" x14ac:dyDescent="0.25">
      <c r="A76" s="12" t="s">
        <v>338</v>
      </c>
      <c r="B76" s="13" t="s">
        <v>339</v>
      </c>
      <c r="C76" s="14">
        <v>3285</v>
      </c>
      <c r="D76" s="18">
        <v>0.25</v>
      </c>
      <c r="E76" s="15">
        <v>821</v>
      </c>
      <c r="F76" s="155">
        <v>110</v>
      </c>
      <c r="G76" s="155">
        <v>37</v>
      </c>
      <c r="H76" s="16">
        <v>2</v>
      </c>
      <c r="I76" s="156">
        <v>73</v>
      </c>
      <c r="J76" s="149">
        <v>55</v>
      </c>
      <c r="K76" s="149">
        <v>66</v>
      </c>
      <c r="L76" s="162">
        <v>131</v>
      </c>
      <c r="M76" s="17">
        <v>2</v>
      </c>
      <c r="N76" s="163">
        <v>131</v>
      </c>
      <c r="O76" s="145">
        <v>107921</v>
      </c>
      <c r="P76" s="14">
        <v>2</v>
      </c>
      <c r="Q76" s="149">
        <v>110</v>
      </c>
      <c r="R76" s="149">
        <v>22</v>
      </c>
      <c r="S76" s="162">
        <v>17987</v>
      </c>
      <c r="T76" s="162">
        <v>1499</v>
      </c>
    </row>
    <row r="77" spans="1:20" ht="13.5" thickBot="1" x14ac:dyDescent="0.25">
      <c r="A77" s="12" t="s">
        <v>340</v>
      </c>
      <c r="B77" s="13" t="s">
        <v>341</v>
      </c>
      <c r="C77" s="14">
        <v>111</v>
      </c>
      <c r="D77" s="18">
        <v>0.25</v>
      </c>
      <c r="E77" s="15">
        <v>28</v>
      </c>
      <c r="F77" s="155">
        <v>110</v>
      </c>
      <c r="G77" s="155">
        <v>37</v>
      </c>
      <c r="H77" s="16">
        <v>2</v>
      </c>
      <c r="I77" s="156">
        <v>73</v>
      </c>
      <c r="J77" s="149">
        <v>55</v>
      </c>
      <c r="K77" s="149">
        <v>66</v>
      </c>
      <c r="L77" s="162">
        <v>131</v>
      </c>
      <c r="M77" s="17">
        <v>2</v>
      </c>
      <c r="N77" s="163">
        <v>131</v>
      </c>
      <c r="O77" s="145">
        <v>3658</v>
      </c>
      <c r="P77" s="14">
        <v>2</v>
      </c>
      <c r="Q77" s="149">
        <v>110</v>
      </c>
      <c r="R77" s="149">
        <v>22</v>
      </c>
      <c r="S77" s="162">
        <v>610</v>
      </c>
      <c r="T77" s="162">
        <v>51</v>
      </c>
    </row>
    <row r="78" spans="1:20" ht="13.5" thickBot="1" x14ac:dyDescent="0.25">
      <c r="A78" s="12" t="s">
        <v>342</v>
      </c>
      <c r="B78" s="13" t="s">
        <v>343</v>
      </c>
      <c r="C78" s="14">
        <v>1161</v>
      </c>
      <c r="D78" s="18">
        <v>0.5</v>
      </c>
      <c r="E78" s="15">
        <v>580</v>
      </c>
      <c r="F78" s="155">
        <v>110</v>
      </c>
      <c r="G78" s="155">
        <v>37</v>
      </c>
      <c r="H78" s="16">
        <v>2</v>
      </c>
      <c r="I78" s="156">
        <v>73</v>
      </c>
      <c r="J78" s="149">
        <v>55</v>
      </c>
      <c r="K78" s="149">
        <v>66</v>
      </c>
      <c r="L78" s="162">
        <v>131</v>
      </c>
      <c r="M78" s="17">
        <v>1</v>
      </c>
      <c r="N78" s="163">
        <v>73</v>
      </c>
      <c r="O78" s="145">
        <v>42373</v>
      </c>
      <c r="P78" s="14">
        <v>2</v>
      </c>
      <c r="Q78" s="149">
        <v>110</v>
      </c>
      <c r="R78" s="149">
        <v>73</v>
      </c>
      <c r="S78" s="162">
        <v>42373</v>
      </c>
      <c r="T78" s="162">
        <v>3531</v>
      </c>
    </row>
    <row r="79" spans="1:20" ht="13.5" thickBot="1" x14ac:dyDescent="0.25">
      <c r="A79" s="12" t="s">
        <v>344</v>
      </c>
      <c r="B79" s="13" t="s">
        <v>345</v>
      </c>
      <c r="C79" s="14">
        <v>59</v>
      </c>
      <c r="D79" s="18">
        <v>1</v>
      </c>
      <c r="E79" s="15">
        <v>59</v>
      </c>
      <c r="F79" s="155">
        <v>110</v>
      </c>
      <c r="G79" s="155">
        <v>37</v>
      </c>
      <c r="H79" s="16">
        <v>2</v>
      </c>
      <c r="I79" s="156">
        <v>73</v>
      </c>
      <c r="J79" s="149">
        <v>24</v>
      </c>
      <c r="K79" s="149">
        <v>29</v>
      </c>
      <c r="L79" s="162">
        <v>58</v>
      </c>
      <c r="M79" s="17">
        <v>2</v>
      </c>
      <c r="N79" s="163">
        <v>58</v>
      </c>
      <c r="O79" s="145">
        <v>3426</v>
      </c>
      <c r="P79" s="14">
        <v>2</v>
      </c>
      <c r="Q79" s="149">
        <v>49</v>
      </c>
      <c r="R79" s="149">
        <v>10</v>
      </c>
      <c r="S79" s="162">
        <v>571</v>
      </c>
      <c r="T79" s="162">
        <v>48</v>
      </c>
    </row>
    <row r="80" spans="1:20" ht="13.5" thickBot="1" x14ac:dyDescent="0.25">
      <c r="A80" s="23"/>
      <c r="B80" s="23"/>
      <c r="C80" s="24"/>
      <c r="D80" s="24"/>
      <c r="E80" s="24"/>
      <c r="F80" s="150"/>
      <c r="G80" s="150"/>
      <c r="H80" s="25"/>
      <c r="I80" s="157"/>
      <c r="J80" s="150"/>
      <c r="K80" s="150"/>
      <c r="L80" s="157"/>
      <c r="M80" s="25"/>
      <c r="N80" s="147"/>
      <c r="O80" s="146"/>
      <c r="P80" s="26"/>
      <c r="Q80" s="146"/>
      <c r="R80" s="146"/>
      <c r="S80" s="164">
        <v>2243780</v>
      </c>
      <c r="T80" s="165">
        <v>186982</v>
      </c>
    </row>
    <row r="81" spans="1:20" x14ac:dyDescent="0.2">
      <c r="A81" s="23"/>
      <c r="B81" s="23"/>
      <c r="C81" s="27"/>
      <c r="D81" s="27"/>
      <c r="E81" s="24"/>
      <c r="F81" s="150"/>
      <c r="G81" s="150"/>
      <c r="H81" s="25"/>
      <c r="I81" s="157"/>
      <c r="J81" s="150"/>
      <c r="K81" s="150"/>
      <c r="L81" s="157"/>
      <c r="M81" s="25"/>
      <c r="N81" s="147"/>
      <c r="O81" s="147"/>
      <c r="P81" s="25"/>
      <c r="Q81" s="150"/>
      <c r="R81" s="150"/>
      <c r="S81" s="147" t="s">
        <v>346</v>
      </c>
      <c r="T81" s="147" t="s">
        <v>347</v>
      </c>
    </row>
  </sheetData>
  <mergeCells count="12">
    <mergeCell ref="N1:N4"/>
    <mergeCell ref="O1:O4"/>
    <mergeCell ref="A1:A4"/>
    <mergeCell ref="B1:B4"/>
    <mergeCell ref="C1:C4"/>
    <mergeCell ref="E1:E4"/>
    <mergeCell ref="L1:L4"/>
    <mergeCell ref="P1:P4"/>
    <mergeCell ref="Q1:Q4"/>
    <mergeCell ref="R1:R4"/>
    <mergeCell ref="S1:S4"/>
    <mergeCell ref="T1:T4"/>
  </mergeCells>
  <phoneticPr fontId="0" type="noConversion"/>
  <pageMargins left="0.7" right="0.7" top="0.75" bottom="0.75" header="0.3" footer="0.3"/>
  <pageSetup paperSize="8" orientation="landscape"/>
  <headerFooter>
    <oddHeader>&amp;R&amp;"Arial,Vet"Bijlage 7.4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Tarievenblad 2015</vt:lpstr>
      <vt:lpstr>Monitoren2015</vt:lpstr>
      <vt:lpstr>Procesindicatoren</vt:lpstr>
      <vt:lpstr>Monitoren2015!Afdrukbereik</vt:lpstr>
      <vt:lpstr>'Tarievenblad 2015'!Afdrukbereik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Normkostenvoorstel 2006 - 2010 versie C0.09</dc:title>
  <dc:creator>Staatsbosbeheer</dc:creator>
  <cp:lastModifiedBy>Nicole Bijen</cp:lastModifiedBy>
  <cp:lastPrinted>2014-07-29T12:24:57Z</cp:lastPrinted>
  <dcterms:created xsi:type="dcterms:W3CDTF">1999-12-20T14:19:53Z</dcterms:created>
  <dcterms:modified xsi:type="dcterms:W3CDTF">2017-05-17T09:25:28Z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