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:\Documents\Website\Natuur en Landschap\Monitoring en natuurinformatie\"/>
    </mc:Choice>
  </mc:AlternateContent>
  <bookViews>
    <workbookView xWindow="14385" yWindow="-15" windowWidth="14430" windowHeight="12840" tabRatio="789"/>
  </bookViews>
  <sheets>
    <sheet name="Monitoren Beheerjaar 2020" sheetId="30" r:id="rId1"/>
  </sheets>
  <definedNames>
    <definedName name="_xlnm._FilterDatabase" localSheetId="0" hidden="1">'Monitoren Beheerjaar 2020'!$A$1:$BH$93</definedName>
    <definedName name="_xlnm.Print_Area" localSheetId="0">'Monitoren Beheerjaar 2020'!$A$1:$BN$87</definedName>
  </definedNames>
  <calcPr calcId="162913"/>
</workbook>
</file>

<file path=xl/calcChain.xml><?xml version="1.0" encoding="utf-8"?>
<calcChain xmlns="http://schemas.openxmlformats.org/spreadsheetml/2006/main">
  <c r="BO5" i="30" l="1"/>
  <c r="BN7" i="30" l="1"/>
  <c r="BO8" i="30" s="1"/>
  <c r="BO10" i="30" s="1"/>
  <c r="L23" i="30" l="1"/>
  <c r="BH9" i="30" l="1"/>
  <c r="BH14" i="30"/>
  <c r="BH16" i="30"/>
  <c r="BH18" i="30"/>
  <c r="BH19" i="30"/>
  <c r="BH20" i="30"/>
  <c r="BH21" i="30"/>
  <c r="BH56" i="30"/>
  <c r="BH73" i="30"/>
  <c r="BG75" i="30"/>
  <c r="BB51" i="30" l="1"/>
  <c r="BC51" i="30" s="1"/>
  <c r="BB49" i="30"/>
  <c r="BB46" i="30"/>
  <c r="BC46" i="30" s="1"/>
  <c r="BB41" i="30"/>
  <c r="BC41" i="30" s="1"/>
  <c r="BB39" i="30"/>
  <c r="BC39" i="30" s="1"/>
  <c r="BB38" i="30"/>
  <c r="BC38" i="30" s="1"/>
  <c r="BB37" i="30"/>
  <c r="BC37" i="30" s="1"/>
  <c r="BB34" i="30"/>
  <c r="BC34" i="30" s="1"/>
  <c r="BB33" i="30"/>
  <c r="BC33" i="30" s="1"/>
  <c r="BB30" i="30"/>
  <c r="BB29" i="30"/>
  <c r="BC29" i="30" s="1"/>
  <c r="BB28" i="30"/>
  <c r="BC28" i="30" s="1"/>
  <c r="BB23" i="30"/>
  <c r="BC23" i="30" s="1"/>
  <c r="BB12" i="30"/>
  <c r="BB11" i="30"/>
  <c r="BC11" i="30" s="1"/>
  <c r="BB10" i="30"/>
  <c r="BC10" i="30" s="1"/>
  <c r="T72" i="30"/>
  <c r="T71" i="30"/>
  <c r="T70" i="30"/>
  <c r="U70" i="30" s="1"/>
  <c r="T66" i="30"/>
  <c r="T65" i="30"/>
  <c r="T63" i="30"/>
  <c r="U63" i="30" s="1"/>
  <c r="T62" i="30"/>
  <c r="U62" i="30" s="1"/>
  <c r="T60" i="30"/>
  <c r="U60" i="30" s="1"/>
  <c r="T58" i="30"/>
  <c r="U58" i="30" s="1"/>
  <c r="T53" i="30"/>
  <c r="T52" i="30"/>
  <c r="U52" i="30" s="1"/>
  <c r="T51" i="30"/>
  <c r="U51" i="30" s="1"/>
  <c r="T44" i="30"/>
  <c r="U44" i="30" s="1"/>
  <c r="T43" i="30"/>
  <c r="U43" i="30" s="1"/>
  <c r="T41" i="30"/>
  <c r="U41" i="30" s="1"/>
  <c r="T39" i="30"/>
  <c r="U39" i="30" s="1"/>
  <c r="T38" i="30"/>
  <c r="U38" i="30" s="1"/>
  <c r="T37" i="30"/>
  <c r="T36" i="30"/>
  <c r="U36" i="30" s="1"/>
  <c r="T34" i="30"/>
  <c r="U34" i="30" s="1"/>
  <c r="T33" i="30"/>
  <c r="U33" i="30" s="1"/>
  <c r="T29" i="30"/>
  <c r="T28" i="30"/>
  <c r="U28" i="30" s="1"/>
  <c r="T24" i="30"/>
  <c r="U24" i="30" s="1"/>
  <c r="T23" i="30"/>
  <c r="U23" i="30" s="1"/>
  <c r="T12" i="30"/>
  <c r="T11" i="30"/>
  <c r="U11" i="30" s="1"/>
  <c r="T10" i="30"/>
  <c r="U10" i="30" s="1"/>
  <c r="N63" i="30"/>
  <c r="N62" i="30"/>
  <c r="AW73" i="30"/>
  <c r="U72" i="30"/>
  <c r="AW69" i="30"/>
  <c r="AW64" i="30"/>
  <c r="AW61" i="30"/>
  <c r="AW59" i="30"/>
  <c r="AW58" i="30"/>
  <c r="AW57" i="30"/>
  <c r="AW54" i="30"/>
  <c r="AW45" i="30"/>
  <c r="AW42" i="30"/>
  <c r="AW40" i="30"/>
  <c r="AW38" i="30"/>
  <c r="AW37" i="30"/>
  <c r="AW32" i="30"/>
  <c r="AW31" i="30"/>
  <c r="AW29" i="30"/>
  <c r="AW25" i="30"/>
  <c r="AW22" i="30"/>
  <c r="AW17" i="30"/>
  <c r="AW15" i="30"/>
  <c r="AW10" i="30"/>
  <c r="R59" i="30"/>
  <c r="T59" i="30" s="1"/>
  <c r="X49" i="30"/>
  <c r="Z49" i="30" s="1"/>
  <c r="AA49" i="30" s="1"/>
  <c r="L49" i="30"/>
  <c r="N49" i="30" s="1"/>
  <c r="F48" i="30"/>
  <c r="H48" i="30" s="1"/>
  <c r="AW13" i="30"/>
  <c r="AW44" i="30"/>
  <c r="AW47" i="30"/>
  <c r="AW60" i="30"/>
  <c r="AW65" i="30"/>
  <c r="AD23" i="30"/>
  <c r="AF23" i="30" s="1"/>
  <c r="AG23" i="30" s="1"/>
  <c r="AD24" i="30"/>
  <c r="AF24" i="30" s="1"/>
  <c r="AG24" i="30" s="1"/>
  <c r="L24" i="30"/>
  <c r="N24" i="30" s="1"/>
  <c r="X26" i="30"/>
  <c r="Z26" i="30" s="1"/>
  <c r="AA26" i="30" s="1"/>
  <c r="L26" i="30"/>
  <c r="N26" i="30" s="1"/>
  <c r="O26" i="30" s="1"/>
  <c r="L27" i="30"/>
  <c r="N27" i="30" s="1"/>
  <c r="O27" i="30" s="1"/>
  <c r="AD28" i="30"/>
  <c r="AF28" i="30" s="1"/>
  <c r="AG28" i="30" s="1"/>
  <c r="L28" i="30"/>
  <c r="N28" i="30" s="1"/>
  <c r="O28" i="30" s="1"/>
  <c r="X29" i="30"/>
  <c r="Z29" i="30" s="1"/>
  <c r="AA29" i="30" s="1"/>
  <c r="L29" i="30"/>
  <c r="N29" i="30" s="1"/>
  <c r="O29" i="30" s="1"/>
  <c r="AD30" i="30"/>
  <c r="AF30" i="30" s="1"/>
  <c r="AG30" i="30" s="1"/>
  <c r="L30" i="30"/>
  <c r="N30" i="30" s="1"/>
  <c r="O30" i="30" s="1"/>
  <c r="AD31" i="30"/>
  <c r="AF31" i="30" s="1"/>
  <c r="L31" i="30"/>
  <c r="N31" i="30" s="1"/>
  <c r="O31" i="30" s="1"/>
  <c r="X33" i="30"/>
  <c r="Z33" i="30" s="1"/>
  <c r="L33" i="30"/>
  <c r="N33" i="30" s="1"/>
  <c r="O33" i="30" s="1"/>
  <c r="X34" i="30"/>
  <c r="Z34" i="30" s="1"/>
  <c r="AA34" i="30" s="1"/>
  <c r="L34" i="30"/>
  <c r="N34" i="30" s="1"/>
  <c r="O34" i="30" s="1"/>
  <c r="L36" i="30"/>
  <c r="N36" i="30" s="1"/>
  <c r="O36" i="30" s="1"/>
  <c r="X37" i="30"/>
  <c r="Z37" i="30" s="1"/>
  <c r="AA37" i="30" s="1"/>
  <c r="L37" i="30"/>
  <c r="N37" i="30" s="1"/>
  <c r="L38" i="30"/>
  <c r="N38" i="30" s="1"/>
  <c r="O38" i="30" s="1"/>
  <c r="X39" i="30"/>
  <c r="Z39" i="30" s="1"/>
  <c r="AA39" i="30" s="1"/>
  <c r="L39" i="30"/>
  <c r="N39" i="30" s="1"/>
  <c r="O39" i="30" s="1"/>
  <c r="L41" i="30"/>
  <c r="N41" i="30" s="1"/>
  <c r="O41" i="30" s="1"/>
  <c r="X43" i="30"/>
  <c r="Z43" i="30" s="1"/>
  <c r="AA43" i="30" s="1"/>
  <c r="L43" i="30"/>
  <c r="N43" i="30" s="1"/>
  <c r="O43" i="30" s="1"/>
  <c r="X44" i="30"/>
  <c r="Z44" i="30" s="1"/>
  <c r="AA44" i="30" s="1"/>
  <c r="L44" i="30"/>
  <c r="N44" i="30" s="1"/>
  <c r="X46" i="30"/>
  <c r="Z46" i="30" s="1"/>
  <c r="AA46" i="30" s="1"/>
  <c r="L46" i="30"/>
  <c r="N46" i="30" s="1"/>
  <c r="O46" i="30" s="1"/>
  <c r="X48" i="30"/>
  <c r="Z48" i="30" s="1"/>
  <c r="AA48" i="30" s="1"/>
  <c r="L48" i="30"/>
  <c r="N48" i="30" s="1"/>
  <c r="O48" i="30" s="1"/>
  <c r="X50" i="30"/>
  <c r="Z50" i="30" s="1"/>
  <c r="AA50" i="30" s="1"/>
  <c r="L50" i="30"/>
  <c r="N50" i="30" s="1"/>
  <c r="L51" i="30"/>
  <c r="N51" i="30" s="1"/>
  <c r="O51" i="30" s="1"/>
  <c r="L52" i="30"/>
  <c r="N52" i="30" s="1"/>
  <c r="R55" i="30"/>
  <c r="T55" i="30" s="1"/>
  <c r="AZ58" i="30"/>
  <c r="BB58" i="30" s="1"/>
  <c r="BC58" i="30" s="1"/>
  <c r="L58" i="30"/>
  <c r="N58" i="30" s="1"/>
  <c r="O58" i="30" s="1"/>
  <c r="L59" i="30"/>
  <c r="N59" i="30" s="1"/>
  <c r="O59" i="30" s="1"/>
  <c r="AZ60" i="30"/>
  <c r="BB60" i="30" s="1"/>
  <c r="BC60" i="30" s="1"/>
  <c r="L60" i="30"/>
  <c r="N60" i="30" s="1"/>
  <c r="O60" i="30" s="1"/>
  <c r="AZ62" i="30"/>
  <c r="BB62" i="30" s="1"/>
  <c r="BC62" i="30" s="1"/>
  <c r="AZ63" i="30"/>
  <c r="BB63" i="30" s="1"/>
  <c r="AZ65" i="30"/>
  <c r="BB65" i="30" s="1"/>
  <c r="AZ66" i="30"/>
  <c r="BB66" i="30" s="1"/>
  <c r="L70" i="30"/>
  <c r="N70" i="30" s="1"/>
  <c r="L10" i="30"/>
  <c r="N10" i="30" s="1"/>
  <c r="O10" i="30" s="1"/>
  <c r="L11" i="30"/>
  <c r="N11" i="30" s="1"/>
  <c r="L12" i="30"/>
  <c r="N12" i="30" s="1"/>
  <c r="O12" i="30" s="1"/>
  <c r="F23" i="30"/>
  <c r="H23" i="30" s="1"/>
  <c r="F26" i="30"/>
  <c r="H26" i="30" s="1"/>
  <c r="F27" i="30"/>
  <c r="H27" i="30" s="1"/>
  <c r="F28" i="30"/>
  <c r="H28" i="30" s="1"/>
  <c r="F29" i="30"/>
  <c r="H29" i="30" s="1"/>
  <c r="F30" i="30"/>
  <c r="H30" i="30" s="1"/>
  <c r="F31" i="30"/>
  <c r="H31" i="30" s="1"/>
  <c r="F33" i="30"/>
  <c r="H33" i="30" s="1"/>
  <c r="F34" i="30"/>
  <c r="H34" i="30" s="1"/>
  <c r="F36" i="30"/>
  <c r="H36" i="30" s="1"/>
  <c r="F37" i="30"/>
  <c r="H37" i="30" s="1"/>
  <c r="F38" i="30"/>
  <c r="H38" i="30" s="1"/>
  <c r="F39" i="30"/>
  <c r="H39" i="30" s="1"/>
  <c r="F41" i="30"/>
  <c r="H41" i="30" s="1"/>
  <c r="F43" i="30"/>
  <c r="H43" i="30" s="1"/>
  <c r="F44" i="30"/>
  <c r="H44" i="30" s="1"/>
  <c r="F46" i="30"/>
  <c r="H46" i="30" s="1"/>
  <c r="F50" i="30"/>
  <c r="H50" i="30" s="1"/>
  <c r="F51" i="30"/>
  <c r="H51" i="30" s="1"/>
  <c r="F58" i="30"/>
  <c r="H58" i="30" s="1"/>
  <c r="F59" i="30"/>
  <c r="H59" i="30" s="1"/>
  <c r="F60" i="30"/>
  <c r="H60" i="30" s="1"/>
  <c r="F10" i="30"/>
  <c r="H10" i="30" s="1"/>
  <c r="F11" i="30"/>
  <c r="H11" i="30" s="1"/>
  <c r="F12" i="30"/>
  <c r="H12" i="30" s="1"/>
  <c r="AW23" i="30"/>
  <c r="AW52" i="30"/>
  <c r="BD58" i="30"/>
  <c r="BD66" i="30"/>
  <c r="BD65" i="30"/>
  <c r="BD63" i="30"/>
  <c r="BD62" i="30"/>
  <c r="BD60" i="30"/>
  <c r="AW56" i="30"/>
  <c r="AW71" i="30"/>
  <c r="AW48" i="30"/>
  <c r="AW19" i="30"/>
  <c r="AW34" i="30"/>
  <c r="AW30" i="30"/>
  <c r="AW26" i="30"/>
  <c r="AW51" i="30"/>
  <c r="AW11" i="30"/>
  <c r="AW35" i="30"/>
  <c r="AW9" i="30"/>
  <c r="AW39" i="30"/>
  <c r="AW14" i="30"/>
  <c r="AW63" i="30"/>
  <c r="AW49" i="30"/>
  <c r="AW20" i="30"/>
  <c r="AW53" i="30"/>
  <c r="AW41" i="30"/>
  <c r="AW70" i="30"/>
  <c r="AW55" i="30"/>
  <c r="AW16" i="30"/>
  <c r="AW27" i="30"/>
  <c r="AW66" i="30"/>
  <c r="AW28" i="30"/>
  <c r="AW21" i="30"/>
  <c r="AW24" i="30"/>
  <c r="AW36" i="30"/>
  <c r="BC30" i="30"/>
  <c r="O62" i="30"/>
  <c r="AW74" i="30"/>
  <c r="AW50" i="30"/>
  <c r="AW18" i="30"/>
  <c r="AW46" i="30"/>
  <c r="AW72" i="30"/>
  <c r="BC49" i="30"/>
  <c r="U12" i="30"/>
  <c r="AW33" i="30"/>
  <c r="AW43" i="30"/>
  <c r="AW12" i="30"/>
  <c r="AW62" i="30"/>
  <c r="U37" i="30"/>
  <c r="BC12" i="30"/>
  <c r="I59" i="30" l="1"/>
  <c r="U55" i="30"/>
  <c r="O63" i="30"/>
  <c r="U65" i="30"/>
  <c r="U66" i="30"/>
  <c r="I26" i="30"/>
  <c r="I11" i="30"/>
  <c r="I34" i="30"/>
  <c r="I44" i="30"/>
  <c r="I33" i="30"/>
  <c r="I50" i="30"/>
  <c r="I31" i="30"/>
  <c r="I29" i="30"/>
  <c r="I60" i="30"/>
  <c r="I43" i="30"/>
  <c r="I41" i="30"/>
  <c r="U71" i="30"/>
  <c r="I38" i="30"/>
  <c r="I37" i="30"/>
  <c r="I27" i="30"/>
  <c r="BH71" i="30"/>
  <c r="U53" i="30"/>
  <c r="BH53" i="30"/>
  <c r="BH49" i="30"/>
  <c r="I10" i="30"/>
  <c r="BH72" i="30"/>
  <c r="BC65" i="30"/>
  <c r="AA33" i="30"/>
  <c r="I51" i="30"/>
  <c r="BC63" i="30"/>
  <c r="O50" i="30"/>
  <c r="I39" i="30"/>
  <c r="I36" i="30"/>
  <c r="O52" i="30"/>
  <c r="O44" i="30"/>
  <c r="AG31" i="30"/>
  <c r="AG90" i="30" s="1"/>
  <c r="AA90" i="30"/>
  <c r="O49" i="30"/>
  <c r="I12" i="30"/>
  <c r="O11" i="30"/>
  <c r="I48" i="30"/>
  <c r="I58" i="30"/>
  <c r="U59" i="30"/>
  <c r="I23" i="30"/>
  <c r="BC66" i="30"/>
  <c r="I46" i="30"/>
  <c r="I30" i="30"/>
  <c r="O70" i="30"/>
  <c r="O37" i="30"/>
  <c r="O24" i="30"/>
  <c r="I28" i="30"/>
  <c r="U29" i="30"/>
  <c r="BC90" i="30" l="1"/>
  <c r="BH10" i="30"/>
  <c r="U90" i="30"/>
  <c r="BH36" i="30"/>
  <c r="BH58" i="30"/>
  <c r="BH44" i="30"/>
  <c r="BH60" i="30"/>
  <c r="BH23" i="30"/>
  <c r="BH48" i="30"/>
  <c r="BH62" i="30"/>
  <c r="BH52" i="30"/>
  <c r="BH26" i="30"/>
  <c r="BH11" i="30"/>
  <c r="BH51" i="30"/>
  <c r="BH70" i="30"/>
  <c r="BH55" i="30"/>
  <c r="O90" i="30"/>
  <c r="BH31" i="30"/>
  <c r="BH28" i="30"/>
  <c r="BH30" i="30"/>
  <c r="BH59" i="30"/>
  <c r="I90" i="30"/>
  <c r="BH24" i="30"/>
  <c r="BH12" i="30"/>
  <c r="BH37" i="30"/>
  <c r="BH39" i="30"/>
  <c r="BH33" i="30"/>
  <c r="BH41" i="30"/>
  <c r="BH46" i="30"/>
  <c r="BH50" i="30"/>
  <c r="BH65" i="30"/>
  <c r="BH34" i="30"/>
  <c r="BH43" i="30"/>
  <c r="BH38" i="30"/>
  <c r="BH66" i="30"/>
  <c r="BH29" i="30"/>
  <c r="BH63" i="30"/>
  <c r="BH27" i="30"/>
  <c r="BH75" i="30" l="1"/>
  <c r="BH88" i="30" s="1"/>
</calcChain>
</file>

<file path=xl/sharedStrings.xml><?xml version="1.0" encoding="utf-8"?>
<sst xmlns="http://schemas.openxmlformats.org/spreadsheetml/2006/main" count="265" uniqueCount="210">
  <si>
    <t>Moeras</t>
  </si>
  <si>
    <t>08.02</t>
  </si>
  <si>
    <t>Open duin</t>
  </si>
  <si>
    <t>08.03</t>
  </si>
  <si>
    <t>Vochtige duinvallei</t>
  </si>
  <si>
    <t>08.04</t>
  </si>
  <si>
    <t>Duinheide</t>
  </si>
  <si>
    <t>09.01</t>
  </si>
  <si>
    <t>10.01</t>
  </si>
  <si>
    <t>Nat schraalland</t>
  </si>
  <si>
    <t>Strand en embryonaal duin</t>
  </si>
  <si>
    <t>Schorren en kwelders</t>
  </si>
  <si>
    <t>Schor of kwelder</t>
  </si>
  <si>
    <t>Vochtig hooiland</t>
  </si>
  <si>
    <t>Droog schraalland</t>
  </si>
  <si>
    <t>Totaal Beheer Natuur en Landschap</t>
  </si>
  <si>
    <t>Voedselarme venen en vochtige heiden</t>
  </si>
  <si>
    <t>Droge heiden</t>
  </si>
  <si>
    <t>Open duinen</t>
  </si>
  <si>
    <t>Vochtige schraalgraslanden</t>
  </si>
  <si>
    <t>Droge schraalgraslanden</t>
  </si>
  <si>
    <t>Voedselrijke graslanden en akkers</t>
  </si>
  <si>
    <t>Vogelgraslanden</t>
  </si>
  <si>
    <t>Vochtige natuurbossen</t>
  </si>
  <si>
    <t>Droge natuurbossen</t>
  </si>
  <si>
    <t>Cultuurhistorische bossen</t>
  </si>
  <si>
    <t>01.01</t>
  </si>
  <si>
    <t>01.02</t>
  </si>
  <si>
    <t>01.03</t>
  </si>
  <si>
    <t>01.04</t>
  </si>
  <si>
    <t>02.01</t>
  </si>
  <si>
    <t>Rivier</t>
  </si>
  <si>
    <t>03.01</t>
  </si>
  <si>
    <t>Beek en Bron</t>
  </si>
  <si>
    <t>04.01</t>
  </si>
  <si>
    <t>Kranswierwater</t>
  </si>
  <si>
    <t>04.02</t>
  </si>
  <si>
    <t>04.03</t>
  </si>
  <si>
    <t>Brak water</t>
  </si>
  <si>
    <t>04.04</t>
  </si>
  <si>
    <t>Afgesloten zeearm</t>
  </si>
  <si>
    <t>10.02</t>
  </si>
  <si>
    <t>11.01</t>
  </si>
  <si>
    <t>Rivieren</t>
  </si>
  <si>
    <t>Beken en bronnen</t>
  </si>
  <si>
    <t>Stilstaande wateren</t>
  </si>
  <si>
    <t>Moerassen</t>
  </si>
  <si>
    <t>05.01</t>
  </si>
  <si>
    <t>05.02</t>
  </si>
  <si>
    <t>06.01</t>
  </si>
  <si>
    <t>Veenmosrietland en moerasheide</t>
  </si>
  <si>
    <t>06.02</t>
  </si>
  <si>
    <t>06.03</t>
  </si>
  <si>
    <t>Hoogveen</t>
  </si>
  <si>
    <t>06.04</t>
  </si>
  <si>
    <t>Vochtige heide</t>
  </si>
  <si>
    <t>06.05</t>
  </si>
  <si>
    <t>Zwakgebufferd ven</t>
  </si>
  <si>
    <t>06.06</t>
  </si>
  <si>
    <t>Grootschalige, dynamische natuur</t>
  </si>
  <si>
    <t>07.01</t>
  </si>
  <si>
    <t>Droge heide</t>
  </si>
  <si>
    <t>07.02</t>
  </si>
  <si>
    <t>Zandverstuiving</t>
  </si>
  <si>
    <t>08.01</t>
  </si>
  <si>
    <t>Zee en wad</t>
  </si>
  <si>
    <t>Duin- en kwelderlandschap</t>
  </si>
  <si>
    <t>Rivier- en moeraslandschap</t>
  </si>
  <si>
    <t>Zand- en kalklandschap</t>
  </si>
  <si>
    <t>Zoete plas</t>
  </si>
  <si>
    <t>Trilveen</t>
  </si>
  <si>
    <t>Zuur ven of hoogveenven</t>
  </si>
  <si>
    <t>12.01</t>
  </si>
  <si>
    <t>Bloemdijk</t>
  </si>
  <si>
    <t>12.02</t>
  </si>
  <si>
    <t>12.03</t>
  </si>
  <si>
    <t>Glanshaverhooiland</t>
  </si>
  <si>
    <t>12.04</t>
  </si>
  <si>
    <t>12.05</t>
  </si>
  <si>
    <t>13.01</t>
  </si>
  <si>
    <t>13.02</t>
  </si>
  <si>
    <t>14.01</t>
  </si>
  <si>
    <t>14.02</t>
  </si>
  <si>
    <t>14.03</t>
  </si>
  <si>
    <t>15.01</t>
  </si>
  <si>
    <t>Duinbos</t>
  </si>
  <si>
    <t>15.02</t>
  </si>
  <si>
    <t>16.01</t>
  </si>
  <si>
    <t>16.02</t>
  </si>
  <si>
    <t>17.01</t>
  </si>
  <si>
    <t>17.02</t>
  </si>
  <si>
    <t>Droog hakhout</t>
  </si>
  <si>
    <t>17.03</t>
  </si>
  <si>
    <t>17.04</t>
  </si>
  <si>
    <t>Eendenkooi</t>
  </si>
  <si>
    <t>Zilt- en overstromingsgrasland</t>
  </si>
  <si>
    <t>12.06</t>
  </si>
  <si>
    <t>Ruigteveld</t>
  </si>
  <si>
    <t>Rivier- en beekbegeleidend bos</t>
  </si>
  <si>
    <t>Hoog- en laagveenbos</t>
  </si>
  <si>
    <t>Haagbeuken- en essenbos</t>
  </si>
  <si>
    <t>Dennen-, eiken- en beukenbos</t>
  </si>
  <si>
    <t>Bossen met productiefunctie</t>
  </si>
  <si>
    <t>Vochtig hakhout en middenbos</t>
  </si>
  <si>
    <t>Park- en stinzenbos</t>
  </si>
  <si>
    <t>frequentie</t>
  </si>
  <si>
    <t>Monitoring normering TBO's</t>
  </si>
  <si>
    <t>Vegetatiekartering</t>
  </si>
  <si>
    <t>Flora</t>
  </si>
  <si>
    <t>Broedvogels</t>
  </si>
  <si>
    <t>Libellen</t>
  </si>
  <si>
    <t>VII</t>
  </si>
  <si>
    <t>VI</t>
  </si>
  <si>
    <t>Structuurkartering</t>
  </si>
  <si>
    <t>N01.01</t>
  </si>
  <si>
    <t>N01.02</t>
  </si>
  <si>
    <t>N01.03</t>
  </si>
  <si>
    <t>N01.04</t>
  </si>
  <si>
    <t>N02.01</t>
  </si>
  <si>
    <t>N03.01</t>
  </si>
  <si>
    <t>N04.01</t>
  </si>
  <si>
    <t>N04.02</t>
  </si>
  <si>
    <t>N04.03</t>
  </si>
  <si>
    <t>N04.04</t>
  </si>
  <si>
    <t>N05.01</t>
  </si>
  <si>
    <t>N05.02</t>
  </si>
  <si>
    <t>N06.01</t>
  </si>
  <si>
    <t>N06.02</t>
  </si>
  <si>
    <t>N06.03</t>
  </si>
  <si>
    <t>N06.04</t>
  </si>
  <si>
    <t>N06.05</t>
  </si>
  <si>
    <t>N06.06</t>
  </si>
  <si>
    <t>N07.01</t>
  </si>
  <si>
    <t>N07.02</t>
  </si>
  <si>
    <t>N08.01</t>
  </si>
  <si>
    <t>N08.02</t>
  </si>
  <si>
    <t>N08.03</t>
  </si>
  <si>
    <t>N08.04</t>
  </si>
  <si>
    <t>N09.01</t>
  </si>
  <si>
    <t>N10.01</t>
  </si>
  <si>
    <t>N10.02</t>
  </si>
  <si>
    <t>N11.01</t>
  </si>
  <si>
    <t>N12.01</t>
  </si>
  <si>
    <t>N12.02</t>
  </si>
  <si>
    <t>N12.03</t>
  </si>
  <si>
    <t>N12.04</t>
  </si>
  <si>
    <t>N12.05</t>
  </si>
  <si>
    <t>N12.06</t>
  </si>
  <si>
    <t>N13.01</t>
  </si>
  <si>
    <t>N13.02</t>
  </si>
  <si>
    <t>N14.01</t>
  </si>
  <si>
    <t>N14.02</t>
  </si>
  <si>
    <t>N14.03</t>
  </si>
  <si>
    <t>N15.01</t>
  </si>
  <si>
    <t>N15.02</t>
  </si>
  <si>
    <t>N16.01</t>
  </si>
  <si>
    <t>N16.02</t>
  </si>
  <si>
    <t>N17.01</t>
  </si>
  <si>
    <t>N17.02</t>
  </si>
  <si>
    <t>N17.03</t>
  </si>
  <si>
    <t>N17.04</t>
  </si>
  <si>
    <t>uitvoering</t>
  </si>
  <si>
    <t>Bedragen exclusief abiotiek
(directe metingen)</t>
  </si>
  <si>
    <t>op basis van 100%</t>
  </si>
  <si>
    <t>Dagvlinders (en Sprinkhanen N07.01 en N07.02)</t>
  </si>
  <si>
    <t>Kosten totaal per jaar</t>
  </si>
  <si>
    <t>ca</t>
  </si>
  <si>
    <t>Totaal bedrag</t>
  </si>
  <si>
    <t xml:space="preserve">Totaal ha </t>
  </si>
  <si>
    <t>Gemaaid rietland</t>
  </si>
  <si>
    <t>Kruiden- en faunarijk grasland</t>
  </si>
  <si>
    <t>Kruiden- en faunarijke akker</t>
  </si>
  <si>
    <t>Vochtig weidevogelgrasland</t>
  </si>
  <si>
    <t>Wintergastenweide</t>
  </si>
  <si>
    <t xml:space="preserve">kosten per ha in jaar van </t>
  </si>
  <si>
    <t>Gem. kosten per ha per jaar</t>
  </si>
  <si>
    <t>% te mon oppervlakte</t>
  </si>
  <si>
    <t>Index nummer</t>
  </si>
  <si>
    <t>Aannemerstoeslag</t>
  </si>
  <si>
    <t>Werkbegeleiding</t>
  </si>
  <si>
    <t>Totaal percentage</t>
  </si>
  <si>
    <t>Subsidiepercentage</t>
  </si>
  <si>
    <t xml:space="preserve"> </t>
  </si>
  <si>
    <t>17.05</t>
  </si>
  <si>
    <t>17.06</t>
  </si>
  <si>
    <t xml:space="preserve">Wilgengriend </t>
  </si>
  <si>
    <t xml:space="preserve">Vochtig en hellinghakhout </t>
  </si>
  <si>
    <t>Beheerjaar</t>
  </si>
  <si>
    <t>Zelfde als 17.01 (vervallen), zie mail Francine vd Loop 22-6-2017. Voorstel geaccordeerd in Taakgroep Index 18-7-2017 en werkgroep natuurbeheer 18-7-2017</t>
  </si>
  <si>
    <t>Subtotaal:</t>
  </si>
  <si>
    <t>maal BTW</t>
  </si>
  <si>
    <r>
      <rPr>
        <b/>
        <sz val="12"/>
        <rFont val="Arial"/>
        <family val="2"/>
      </rPr>
      <t>Percentages</t>
    </r>
    <r>
      <rPr>
        <b/>
        <sz val="10"/>
        <rFont val="Arial"/>
        <family val="2"/>
      </rPr>
      <t xml:space="preserve"> toeslag indirecte kosten:</t>
    </r>
  </si>
  <si>
    <t>Plus: directe kosten, gesteld op 100%:</t>
  </si>
  <si>
    <t>Basisgetal voor berekening BTW:</t>
  </si>
  <si>
    <t>Zelfde als 16.01 (vervallen). Bron: Margot Kroot</t>
  </si>
  <si>
    <t>16.03</t>
  </si>
  <si>
    <t>16.04</t>
  </si>
  <si>
    <t>Droog bos met productie    (nieuw)</t>
  </si>
  <si>
    <t>Vochtig bos met productie     (nieuw)</t>
  </si>
  <si>
    <t>Droog bos met productie (vervallen)</t>
  </si>
  <si>
    <t>Vochtig bos met productie (vervallen)</t>
  </si>
  <si>
    <t>Zelfde als 16.02 (vervallen). Bron: Margot Kroot</t>
  </si>
  <si>
    <t>N16.03</t>
  </si>
  <si>
    <t>N16.04</t>
  </si>
  <si>
    <t>CPI 1,72%</t>
  </si>
  <si>
    <t>N17.05</t>
  </si>
  <si>
    <t>N17.06</t>
  </si>
  <si>
    <t>Subsidiebedrag (TARIEF) beheerjaar 2020</t>
  </si>
  <si>
    <t>CONCEPT Totaal per ha Beheer-type per jaar 2020</t>
  </si>
  <si>
    <t>Normkosten 2020 (= bedrag voor monitoring MAAL PERCENTAGE indirecte 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</si>
</sst>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.00_-;_-* #,##0.00\-;_-* &quot;-&quot;??_-;_-@_-"/>
    <numFmt numFmtId="165" formatCode="_-* #,##0.000_-;_-* #,##0.000\-;_-* &quot;-&quot;??_-;_-@_-"/>
    <numFmt numFmtId="166" formatCode="0.0%"/>
    <numFmt numFmtId="167" formatCode="&quot;€&quot;\ #,##0.00_-"/>
    <numFmt numFmtId="168" formatCode="_-[$€]\ * #,##0.00_-;_-[$€]\ * #,##0.00\-;_-[$€]\ * &quot;-&quot;??_-;_-@_-"/>
    <numFmt numFmtId="169" formatCode="_-* #,##0.0000_-;_-* #,##0.0000\-;_-* &quot;-&quot;????_-;_-@_-"/>
    <numFmt numFmtId="170" formatCode="_-* #,##0.000_-;_-* #,##0.000\-;_-* &quot;-&quot;????_-;_-@_-"/>
    <numFmt numFmtId="171" formatCode="_-* #,##0.00\ [$€-81D]_-;\-* #,##0.00\ [$€-81D]_-;_-* &quot;-&quot;??\ [$€-81D]_-;_-@_-"/>
    <numFmt numFmtId="172" formatCode="_-* #,##0\ [$€-81D]_-;\-* #,##0\ [$€-81D]_-;_-* &quot;-&quot;\ [$€-81D]_-;_-@_-"/>
    <numFmt numFmtId="173" formatCode="#,##0_ ;\-#,##0\ "/>
    <numFmt numFmtId="174" formatCode="#,##0.00_ ;\-#,##0.00\ "/>
    <numFmt numFmtId="175" formatCode="0.0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0">
    <xf numFmtId="0" fontId="0" fillId="0" borderId="0" xfId="0"/>
    <xf numFmtId="165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/>
    <xf numFmtId="2" fontId="2" fillId="0" borderId="1" xfId="0" applyNumberFormat="1" applyFont="1" applyBorder="1" applyAlignment="1"/>
    <xf numFmtId="164" fontId="2" fillId="0" borderId="0" xfId="0" applyNumberFormat="1" applyFont="1" applyBorder="1"/>
    <xf numFmtId="3" fontId="2" fillId="0" borderId="0" xfId="0" applyNumberFormat="1" applyFont="1"/>
    <xf numFmtId="3" fontId="4" fillId="0" borderId="0" xfId="0" applyNumberFormat="1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1" fillId="0" borderId="0" xfId="0" applyFont="1"/>
    <xf numFmtId="2" fontId="1" fillId="0" borderId="0" xfId="0" applyNumberFormat="1" applyFont="1" applyFill="1" applyBorder="1" applyAlignment="1"/>
    <xf numFmtId="3" fontId="1" fillId="0" borderId="0" xfId="0" applyNumberFormat="1" applyFont="1"/>
    <xf numFmtId="3" fontId="1" fillId="0" borderId="0" xfId="0" applyNumberFormat="1" applyFont="1" applyFill="1" applyAlignment="1"/>
    <xf numFmtId="0" fontId="1" fillId="0" borderId="0" xfId="0" applyFont="1" applyAlignment="1"/>
    <xf numFmtId="3" fontId="1" fillId="0" borderId="0" xfId="0" applyNumberFormat="1" applyFont="1" applyFill="1"/>
    <xf numFmtId="2" fontId="2" fillId="0" borderId="6" xfId="0" applyNumberFormat="1" applyFont="1" applyFill="1" applyBorder="1" applyAlignment="1"/>
    <xf numFmtId="0" fontId="1" fillId="0" borderId="7" xfId="0" applyFont="1" applyBorder="1"/>
    <xf numFmtId="167" fontId="2" fillId="0" borderId="8" xfId="0" applyNumberFormat="1" applyFont="1" applyFill="1" applyBorder="1" applyAlignment="1">
      <alignment horizontal="center" wrapText="1"/>
    </xf>
    <xf numFmtId="167" fontId="2" fillId="0" borderId="7" xfId="0" applyNumberFormat="1" applyFont="1" applyFill="1" applyBorder="1" applyAlignment="1">
      <alignment horizontal="center"/>
    </xf>
    <xf numFmtId="167" fontId="2" fillId="0" borderId="7" xfId="0" applyNumberFormat="1" applyFont="1" applyFill="1" applyBorder="1" applyAlignment="1">
      <alignment horizontal="center" wrapText="1"/>
    </xf>
    <xf numFmtId="167" fontId="2" fillId="0" borderId="0" xfId="0" applyNumberFormat="1" applyFont="1" applyFill="1" applyBorder="1" applyAlignment="1">
      <alignment horizontal="center" wrapText="1"/>
    </xf>
    <xf numFmtId="167" fontId="2" fillId="0" borderId="9" xfId="0" applyNumberFormat="1" applyFont="1" applyFill="1" applyBorder="1" applyAlignment="1">
      <alignment horizontal="center" wrapText="1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Alignment="1">
      <alignment horizontal="left" wrapText="1"/>
    </xf>
    <xf numFmtId="3" fontId="2" fillId="0" borderId="9" xfId="0" applyNumberFormat="1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center" wrapText="1"/>
    </xf>
    <xf numFmtId="167" fontId="2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wrapText="1"/>
    </xf>
    <xf numFmtId="3" fontId="1" fillId="0" borderId="0" xfId="0" applyNumberFormat="1" applyFont="1" applyFill="1" applyAlignment="1">
      <alignment horizontal="left" wrapText="1"/>
    </xf>
    <xf numFmtId="166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wrapText="1"/>
    </xf>
    <xf numFmtId="167" fontId="2" fillId="0" borderId="9" xfId="0" quotePrefix="1" applyNumberFormat="1" applyFont="1" applyFill="1" applyBorder="1" applyAlignment="1">
      <alignment horizontal="center" wrapText="1"/>
    </xf>
    <xf numFmtId="2" fontId="2" fillId="0" borderId="9" xfId="0" applyNumberFormat="1" applyFont="1" applyFill="1" applyBorder="1" applyAlignment="1">
      <alignment wrapText="1"/>
    </xf>
    <xf numFmtId="49" fontId="2" fillId="0" borderId="9" xfId="0" applyNumberFormat="1" applyFont="1" applyFill="1" applyBorder="1" applyAlignment="1">
      <alignment horizontal="center" wrapText="1"/>
    </xf>
    <xf numFmtId="167" fontId="2" fillId="0" borderId="0" xfId="0" quotePrefix="1" applyNumberFormat="1" applyFont="1" applyFill="1" applyBorder="1" applyAlignment="1">
      <alignment horizontal="center" wrapText="1"/>
    </xf>
    <xf numFmtId="167" fontId="2" fillId="0" borderId="11" xfId="0" quotePrefix="1" applyNumberFormat="1" applyFont="1" applyFill="1" applyBorder="1" applyAlignment="1">
      <alignment horizontal="center" wrapText="1"/>
    </xf>
    <xf numFmtId="167" fontId="2" fillId="0" borderId="11" xfId="0" applyNumberFormat="1" applyFont="1" applyFill="1" applyBorder="1" applyAlignment="1">
      <alignment horizontal="center" wrapText="1"/>
    </xf>
    <xf numFmtId="167" fontId="2" fillId="0" borderId="1" xfId="0" quotePrefix="1" applyNumberFormat="1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/>
    </xf>
    <xf numFmtId="16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0" fontId="1" fillId="0" borderId="1" xfId="0" applyFont="1" applyBorder="1"/>
    <xf numFmtId="168" fontId="1" fillId="0" borderId="1" xfId="1" applyFont="1" applyFill="1" applyBorder="1" applyAlignment="1">
      <alignment horizontal="right"/>
    </xf>
    <xf numFmtId="170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right"/>
    </xf>
    <xf numFmtId="168" fontId="1" fillId="0" borderId="1" xfId="1" applyFont="1" applyFill="1" applyBorder="1" applyAlignment="1">
      <alignment horizontal="center"/>
    </xf>
    <xf numFmtId="171" fontId="1" fillId="0" borderId="1" xfId="1" applyNumberFormat="1" applyFont="1" applyFill="1" applyBorder="1" applyAlignment="1">
      <alignment horizontal="center"/>
    </xf>
    <xf numFmtId="174" fontId="1" fillId="0" borderId="1" xfId="1" applyNumberFormat="1" applyFont="1" applyFill="1" applyBorder="1" applyAlignment="1">
      <alignment horizontal="right"/>
    </xf>
    <xf numFmtId="168" fontId="1" fillId="0" borderId="0" xfId="1" applyFont="1" applyFill="1" applyBorder="1" applyAlignment="1">
      <alignment horizontal="center"/>
    </xf>
    <xf numFmtId="174" fontId="1" fillId="0" borderId="1" xfId="1" applyNumberFormat="1" applyFont="1" applyFill="1" applyBorder="1" applyAlignment="1"/>
    <xf numFmtId="171" fontId="1" fillId="0" borderId="0" xfId="0" applyNumberFormat="1" applyFont="1"/>
    <xf numFmtId="2" fontId="1" fillId="0" borderId="1" xfId="1" applyNumberFormat="1" applyFont="1" applyFill="1" applyBorder="1" applyAlignment="1">
      <alignment horizontal="right"/>
    </xf>
    <xf numFmtId="171" fontId="1" fillId="0" borderId="1" xfId="0" applyNumberFormat="1" applyFont="1" applyBorder="1"/>
    <xf numFmtId="173" fontId="1" fillId="0" borderId="0" xfId="0" applyNumberFormat="1" applyFont="1"/>
    <xf numFmtId="174" fontId="1" fillId="0" borderId="0" xfId="1" applyNumberFormat="1" applyFont="1" applyFill="1" applyBorder="1" applyAlignment="1">
      <alignment horizontal="right"/>
    </xf>
    <xf numFmtId="174" fontId="1" fillId="0" borderId="1" xfId="1" applyNumberFormat="1" applyFont="1" applyFill="1" applyBorder="1" applyAlignment="1">
      <alignment horizontal="center"/>
    </xf>
    <xf numFmtId="3" fontId="2" fillId="0" borderId="12" xfId="0" applyNumberFormat="1" applyFont="1" applyBorder="1"/>
    <xf numFmtId="0" fontId="2" fillId="0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2" fontId="1" fillId="0" borderId="0" xfId="0" applyNumberFormat="1" applyFont="1" applyAlignment="1"/>
    <xf numFmtId="172" fontId="1" fillId="0" borderId="0" xfId="0" applyNumberFormat="1" applyFont="1"/>
    <xf numFmtId="174" fontId="1" fillId="0" borderId="0" xfId="0" applyNumberFormat="1" applyFont="1"/>
    <xf numFmtId="173" fontId="1" fillId="0" borderId="1" xfId="1" applyNumberFormat="1" applyFont="1" applyFill="1" applyBorder="1" applyAlignment="1">
      <alignment horizontal="right"/>
    </xf>
    <xf numFmtId="13" fontId="1" fillId="0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left"/>
    </xf>
    <xf numFmtId="10" fontId="1" fillId="0" borderId="0" xfId="0" applyNumberFormat="1" applyFont="1"/>
    <xf numFmtId="0" fontId="1" fillId="0" borderId="14" xfId="0" applyFont="1" applyBorder="1"/>
    <xf numFmtId="43" fontId="1" fillId="0" borderId="0" xfId="0" applyNumberFormat="1" applyFont="1"/>
    <xf numFmtId="174" fontId="1" fillId="0" borderId="0" xfId="1" applyNumberFormat="1" applyFont="1" applyFill="1" applyBorder="1" applyAlignment="1"/>
    <xf numFmtId="3" fontId="8" fillId="0" borderId="0" xfId="0" applyNumberFormat="1" applyFont="1" applyFill="1" applyAlignment="1"/>
    <xf numFmtId="0" fontId="10" fillId="0" borderId="0" xfId="0" applyFont="1" applyAlignment="1"/>
    <xf numFmtId="0" fontId="2" fillId="0" borderId="13" xfId="0" applyFont="1" applyBorder="1" applyAlignment="1"/>
    <xf numFmtId="43" fontId="2" fillId="0" borderId="0" xfId="0" applyNumberFormat="1" applyFont="1"/>
    <xf numFmtId="0" fontId="2" fillId="0" borderId="16" xfId="0" applyFont="1" applyBorder="1" applyAlignment="1"/>
    <xf numFmtId="0" fontId="1" fillId="0" borderId="0" xfId="0" applyFont="1" applyBorder="1"/>
    <xf numFmtId="43" fontId="1" fillId="0" borderId="0" xfId="2" applyFont="1" applyBorder="1"/>
    <xf numFmtId="0" fontId="1" fillId="0" borderId="0" xfId="0" applyFont="1" applyBorder="1" applyAlignment="1">
      <alignment wrapText="1"/>
    </xf>
    <xf numFmtId="43" fontId="1" fillId="0" borderId="16" xfId="2" applyFont="1" applyBorder="1" applyAlignment="1"/>
    <xf numFmtId="0" fontId="1" fillId="0" borderId="2" xfId="0" applyFont="1" applyBorder="1" applyAlignment="1"/>
    <xf numFmtId="0" fontId="1" fillId="0" borderId="3" xfId="0" applyFont="1" applyBorder="1"/>
    <xf numFmtId="0" fontId="2" fillId="0" borderId="3" xfId="0" applyFont="1" applyBorder="1"/>
    <xf numFmtId="0" fontId="1" fillId="0" borderId="14" xfId="0" applyFont="1" applyFill="1" applyBorder="1"/>
    <xf numFmtId="43" fontId="1" fillId="0" borderId="3" xfId="0" applyNumberFormat="1" applyFont="1" applyBorder="1"/>
    <xf numFmtId="0" fontId="1" fillId="0" borderId="14" xfId="0" applyFont="1" applyBorder="1" applyAlignment="1">
      <alignment wrapText="1"/>
    </xf>
    <xf numFmtId="43" fontId="1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43" fontId="2" fillId="0" borderId="15" xfId="0" applyNumberFormat="1" applyFont="1" applyBorder="1"/>
    <xf numFmtId="43" fontId="1" fillId="0" borderId="12" xfId="0" applyNumberFormat="1" applyFont="1" applyBorder="1"/>
    <xf numFmtId="0" fontId="1" fillId="0" borderId="12" xfId="0" applyFont="1" applyBorder="1"/>
    <xf numFmtId="43" fontId="1" fillId="0" borderId="0" xfId="0" applyNumberFormat="1" applyFont="1" applyBorder="1" applyAlignment="1">
      <alignment horizontal="right" wrapText="1"/>
    </xf>
    <xf numFmtId="0" fontId="1" fillId="0" borderId="17" xfId="0" applyFont="1" applyBorder="1" applyAlignment="1">
      <alignment wrapText="1"/>
    </xf>
    <xf numFmtId="43" fontId="1" fillId="0" borderId="18" xfId="2" applyFont="1" applyBorder="1"/>
    <xf numFmtId="0" fontId="1" fillId="0" borderId="18" xfId="0" applyFont="1" applyBorder="1"/>
    <xf numFmtId="43" fontId="1" fillId="0" borderId="19" xfId="0" applyNumberFormat="1" applyFont="1" applyBorder="1" applyAlignment="1">
      <alignment wrapText="1"/>
    </xf>
    <xf numFmtId="0" fontId="1" fillId="0" borderId="0" xfId="0" applyFont="1" applyFill="1" applyAlignment="1">
      <alignment wrapText="1"/>
    </xf>
    <xf numFmtId="2" fontId="1" fillId="0" borderId="0" xfId="0" applyNumberFormat="1" applyFont="1" applyBorder="1" applyAlignment="1">
      <alignment wrapText="1"/>
    </xf>
    <xf numFmtId="44" fontId="1" fillId="0" borderId="1" xfId="3" applyFont="1" applyFill="1" applyBorder="1"/>
    <xf numFmtId="0" fontId="9" fillId="0" borderId="0" xfId="0" applyFont="1" applyFill="1" applyBorder="1" applyAlignment="1">
      <alignment horizontal="left" vertical="top"/>
    </xf>
    <xf numFmtId="9" fontId="2" fillId="0" borderId="0" xfId="0" applyNumberFormat="1" applyFont="1" applyFill="1"/>
    <xf numFmtId="43" fontId="2" fillId="0" borderId="4" xfId="2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/>
    <xf numFmtId="10" fontId="1" fillId="0" borderId="0" xfId="0" applyNumberFormat="1" applyFont="1" applyFill="1"/>
    <xf numFmtId="173" fontId="1" fillId="0" borderId="0" xfId="0" applyNumberFormat="1" applyFont="1" applyFill="1"/>
    <xf numFmtId="0" fontId="1" fillId="0" borderId="1" xfId="0" applyFont="1" applyFill="1" applyBorder="1"/>
    <xf numFmtId="3" fontId="1" fillId="0" borderId="1" xfId="0" applyNumberFormat="1" applyFont="1" applyFill="1" applyBorder="1"/>
    <xf numFmtId="173" fontId="1" fillId="0" borderId="1" xfId="0" applyNumberFormat="1" applyFont="1" applyFill="1" applyBorder="1"/>
    <xf numFmtId="43" fontId="1" fillId="0" borderId="1" xfId="2" applyFont="1" applyFill="1" applyBorder="1"/>
    <xf numFmtId="3" fontId="2" fillId="0" borderId="12" xfId="0" applyNumberFormat="1" applyFont="1" applyFill="1" applyBorder="1"/>
    <xf numFmtId="175" fontId="1" fillId="0" borderId="0" xfId="0" applyNumberFormat="1" applyFont="1" applyFill="1"/>
    <xf numFmtId="0" fontId="2" fillId="0" borderId="0" xfId="0" applyFont="1" applyFill="1"/>
    <xf numFmtId="175" fontId="2" fillId="0" borderId="10" xfId="0" quotePrefix="1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10" fontId="1" fillId="0" borderId="1" xfId="0" applyNumberFormat="1" applyFont="1" applyFill="1" applyBorder="1"/>
    <xf numFmtId="44" fontId="1" fillId="0" borderId="1" xfId="0" applyNumberFormat="1" applyFont="1" applyFill="1" applyBorder="1"/>
  </cellXfs>
  <cellStyles count="4">
    <cellStyle name="Euro" xfId="1"/>
    <cellStyle name="Komma" xfId="2" builtinId="3"/>
    <cellStyle name="Standaard" xfId="0" builtinId="0"/>
    <cellStyle name="Valuta" xfId="3" builtinId="4"/>
  </cellStyles>
  <dxfs count="11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indexed="42"/>
  </sheetPr>
  <dimension ref="A1:BQ95"/>
  <sheetViews>
    <sheetView tabSelected="1" view="pageLayout" zoomScale="75" zoomScaleNormal="75" zoomScaleSheetLayoutView="100" zoomScalePageLayoutView="75" workbookViewId="0">
      <selection activeCell="A2" sqref="A2"/>
    </sheetView>
  </sheetViews>
  <sheetFormatPr defaultColWidth="8.85546875" defaultRowHeight="12.75" x14ac:dyDescent="0.2"/>
  <cols>
    <col min="1" max="1" width="5.7109375" style="9" customWidth="1"/>
    <col min="2" max="2" width="6.42578125" style="71" customWidth="1"/>
    <col min="3" max="3" width="52.140625" style="71" customWidth="1"/>
    <col min="4" max="4" width="4.42578125" style="9" customWidth="1"/>
    <col min="5" max="8" width="11.7109375" style="9" customWidth="1"/>
    <col min="9" max="9" width="11.7109375" style="9" hidden="1" customWidth="1"/>
    <col min="10" max="10" width="2" style="9" customWidth="1"/>
    <col min="11" max="14" width="11.7109375" style="9" customWidth="1"/>
    <col min="15" max="15" width="13.85546875" style="9" hidden="1" customWidth="1"/>
    <col min="16" max="16" width="1.5703125" style="9" customWidth="1"/>
    <col min="17" max="20" width="11.7109375" style="9" customWidth="1"/>
    <col min="21" max="21" width="11.7109375" style="9" hidden="1" customWidth="1"/>
    <col min="22" max="22" width="1.5703125" style="9" customWidth="1"/>
    <col min="23" max="26" width="11.7109375" style="9" customWidth="1"/>
    <col min="27" max="27" width="11.7109375" style="9" hidden="1" customWidth="1"/>
    <col min="28" max="28" width="1.5703125" style="9" customWidth="1"/>
    <col min="29" max="32" width="11.7109375" style="9" customWidth="1"/>
    <col min="33" max="33" width="11.7109375" style="9" hidden="1" customWidth="1"/>
    <col min="34" max="34" width="1.7109375" style="9" customWidth="1"/>
    <col min="35" max="35" width="11.7109375" style="72" hidden="1" customWidth="1"/>
    <col min="36" max="41" width="11.7109375" style="9" hidden="1" customWidth="1"/>
    <col min="42" max="42" width="1.5703125" style="9" hidden="1" customWidth="1"/>
    <col min="43" max="43" width="11.7109375" style="72" hidden="1" customWidth="1"/>
    <col min="44" max="49" width="11.7109375" style="9" hidden="1" customWidth="1"/>
    <col min="50" max="50" width="1.5703125" style="9" hidden="1" customWidth="1"/>
    <col min="51" max="54" width="11.7109375" style="9" customWidth="1"/>
    <col min="55" max="55" width="11.7109375" style="9" hidden="1" customWidth="1"/>
    <col min="56" max="56" width="1.5703125" style="9" customWidth="1"/>
    <col min="57" max="57" width="12.42578125" style="9" customWidth="1"/>
    <col min="58" max="58" width="10.140625" style="9" customWidth="1"/>
    <col min="59" max="59" width="10" style="11" hidden="1" customWidth="1"/>
    <col min="60" max="60" width="18.28515625" style="9" hidden="1" customWidth="1"/>
    <col min="61" max="61" width="15" style="9" customWidth="1"/>
    <col min="62" max="62" width="19.7109375" style="9" customWidth="1"/>
    <col min="63" max="63" width="2" style="9" customWidth="1"/>
    <col min="64" max="64" width="33.7109375" style="9" customWidth="1"/>
    <col min="65" max="65" width="6.85546875" style="9" customWidth="1"/>
    <col min="66" max="66" width="10.85546875" style="9" customWidth="1"/>
    <col min="67" max="16384" width="8.85546875" style="9"/>
  </cols>
  <sheetData>
    <row r="1" spans="1:69" ht="27" thickBot="1" x14ac:dyDescent="0.45">
      <c r="A1" s="7" t="s">
        <v>106</v>
      </c>
      <c r="B1" s="8"/>
      <c r="C1" s="8"/>
      <c r="AI1" s="10"/>
      <c r="AQ1" s="10"/>
      <c r="BE1" s="113"/>
      <c r="BF1" s="113"/>
      <c r="BG1" s="14"/>
      <c r="BH1" s="113"/>
      <c r="BI1" s="113"/>
      <c r="BJ1" s="113"/>
      <c r="BL1" s="9" t="s">
        <v>181</v>
      </c>
      <c r="BN1" s="111">
        <v>0.75</v>
      </c>
    </row>
    <row r="2" spans="1:69" s="13" customFormat="1" ht="18.75" thickBot="1" x14ac:dyDescent="0.3">
      <c r="A2" s="83" t="s">
        <v>187</v>
      </c>
      <c r="B2" s="82"/>
      <c r="C2" s="110">
        <v>2020</v>
      </c>
      <c r="AI2" s="10" t="s">
        <v>112</v>
      </c>
      <c r="AQ2" s="10" t="s">
        <v>111</v>
      </c>
      <c r="BE2" s="114"/>
      <c r="BF2" s="114"/>
      <c r="BG2" s="12"/>
      <c r="BH2" s="114"/>
      <c r="BI2" s="114"/>
      <c r="BJ2" s="114"/>
      <c r="BL2" s="84" t="s">
        <v>191</v>
      </c>
      <c r="BM2" s="86"/>
      <c r="BN2" s="90"/>
      <c r="BO2" s="91"/>
    </row>
    <row r="3" spans="1:69" ht="15.75" thickBot="1" x14ac:dyDescent="0.3">
      <c r="A3" s="14"/>
      <c r="B3" s="8"/>
      <c r="C3" s="77"/>
      <c r="E3" s="15" t="s">
        <v>107</v>
      </c>
      <c r="F3" s="16"/>
      <c r="G3" s="17"/>
      <c r="H3" s="17"/>
      <c r="I3" s="17"/>
      <c r="K3" s="15" t="s">
        <v>108</v>
      </c>
      <c r="L3" s="16"/>
      <c r="M3" s="17"/>
      <c r="N3" s="17"/>
      <c r="O3" s="17"/>
      <c r="Q3" s="15" t="s">
        <v>109</v>
      </c>
      <c r="R3" s="16"/>
      <c r="S3" s="17"/>
      <c r="T3" s="17"/>
      <c r="U3" s="17"/>
      <c r="W3" s="15" t="s">
        <v>164</v>
      </c>
      <c r="X3" s="16"/>
      <c r="Y3" s="17"/>
      <c r="Z3" s="17"/>
      <c r="AA3" s="17"/>
      <c r="AC3" s="15" t="s">
        <v>110</v>
      </c>
      <c r="AD3" s="16"/>
      <c r="AE3" s="17"/>
      <c r="AF3" s="17"/>
      <c r="AG3" s="17"/>
      <c r="AI3" s="15"/>
      <c r="AJ3" s="18"/>
      <c r="AK3" s="19"/>
      <c r="AL3" s="19"/>
      <c r="AM3" s="17"/>
      <c r="AN3" s="20"/>
      <c r="AO3" s="20"/>
      <c r="AQ3" s="15"/>
      <c r="AR3" s="18"/>
      <c r="AS3" s="19"/>
      <c r="AT3" s="19"/>
      <c r="AU3" s="17"/>
      <c r="AV3" s="20"/>
      <c r="AW3" s="20"/>
      <c r="AY3" s="15" t="s">
        <v>113</v>
      </c>
      <c r="AZ3" s="16"/>
      <c r="BA3" s="17"/>
      <c r="BB3" s="17"/>
      <c r="BC3" s="17"/>
      <c r="BE3" s="21"/>
      <c r="BF3" s="21"/>
      <c r="BG3" s="14"/>
      <c r="BH3" s="113"/>
      <c r="BI3" s="21"/>
      <c r="BJ3" s="21"/>
      <c r="BL3" s="79" t="s">
        <v>178</v>
      </c>
      <c r="BM3" s="88">
        <v>22.5</v>
      </c>
      <c r="BO3" s="92"/>
      <c r="BP3" s="80"/>
    </row>
    <row r="4" spans="1:69" s="3" customFormat="1" ht="102.75" thickBot="1" x14ac:dyDescent="0.25">
      <c r="A4" s="22"/>
      <c r="B4" s="23"/>
      <c r="C4" s="24" t="s">
        <v>162</v>
      </c>
      <c r="E4" s="25" t="s">
        <v>174</v>
      </c>
      <c r="F4" s="26" t="s">
        <v>105</v>
      </c>
      <c r="G4" s="26" t="s">
        <v>176</v>
      </c>
      <c r="H4" s="26" t="s">
        <v>175</v>
      </c>
      <c r="I4" s="26" t="s">
        <v>165</v>
      </c>
      <c r="K4" s="26" t="s">
        <v>174</v>
      </c>
      <c r="L4" s="26" t="s">
        <v>105</v>
      </c>
      <c r="M4" s="26" t="s">
        <v>176</v>
      </c>
      <c r="N4" s="26" t="s">
        <v>175</v>
      </c>
      <c r="O4" s="26" t="s">
        <v>165</v>
      </c>
      <c r="Q4" s="26" t="s">
        <v>174</v>
      </c>
      <c r="R4" s="26" t="s">
        <v>105</v>
      </c>
      <c r="S4" s="26" t="s">
        <v>176</v>
      </c>
      <c r="T4" s="26" t="s">
        <v>175</v>
      </c>
      <c r="U4" s="26" t="s">
        <v>165</v>
      </c>
      <c r="W4" s="26" t="s">
        <v>174</v>
      </c>
      <c r="X4" s="26" t="s">
        <v>105</v>
      </c>
      <c r="Y4" s="26" t="s">
        <v>176</v>
      </c>
      <c r="Z4" s="26" t="s">
        <v>175</v>
      </c>
      <c r="AA4" s="26" t="s">
        <v>165</v>
      </c>
      <c r="AC4" s="26" t="s">
        <v>174</v>
      </c>
      <c r="AD4" s="26" t="s">
        <v>105</v>
      </c>
      <c r="AE4" s="26" t="s">
        <v>176</v>
      </c>
      <c r="AF4" s="26" t="s">
        <v>175</v>
      </c>
      <c r="AG4" s="26" t="s">
        <v>165</v>
      </c>
      <c r="AI4" s="27"/>
      <c r="AJ4" s="26"/>
      <c r="AK4" s="26"/>
      <c r="AL4" s="26"/>
      <c r="AM4" s="26"/>
      <c r="AN4" s="28"/>
      <c r="AO4" s="28"/>
      <c r="AQ4" s="27"/>
      <c r="AR4" s="26"/>
      <c r="AS4" s="26"/>
      <c r="AT4" s="26"/>
      <c r="AU4" s="26"/>
      <c r="AV4" s="28"/>
      <c r="AW4" s="28"/>
      <c r="AY4" s="26" t="s">
        <v>174</v>
      </c>
      <c r="AZ4" s="26" t="s">
        <v>105</v>
      </c>
      <c r="BA4" s="26" t="s">
        <v>176</v>
      </c>
      <c r="BB4" s="26" t="s">
        <v>175</v>
      </c>
      <c r="BC4" s="26" t="s">
        <v>165</v>
      </c>
      <c r="BE4" s="26" t="s">
        <v>208</v>
      </c>
      <c r="BF4" s="26" t="s">
        <v>177</v>
      </c>
      <c r="BG4" s="25" t="s">
        <v>168</v>
      </c>
      <c r="BH4" s="25" t="s">
        <v>167</v>
      </c>
      <c r="BI4" s="26" t="s">
        <v>209</v>
      </c>
      <c r="BJ4" s="26" t="s">
        <v>207</v>
      </c>
      <c r="BL4" s="79" t="s">
        <v>179</v>
      </c>
      <c r="BM4" s="88">
        <v>14.5</v>
      </c>
      <c r="BO4" s="93"/>
      <c r="BP4" s="85"/>
      <c r="BQ4" s="80"/>
    </row>
    <row r="5" spans="1:69" ht="13.5" thickBot="1" x14ac:dyDescent="0.25">
      <c r="A5" s="14"/>
      <c r="B5" s="8"/>
      <c r="C5" s="8"/>
      <c r="E5" s="29" t="s">
        <v>161</v>
      </c>
      <c r="F5" s="29"/>
      <c r="G5" s="29"/>
      <c r="H5" s="29"/>
      <c r="I5" s="29"/>
      <c r="K5" s="29" t="s">
        <v>161</v>
      </c>
      <c r="L5" s="29"/>
      <c r="M5" s="29"/>
      <c r="N5" s="29"/>
      <c r="O5" s="29"/>
      <c r="Q5" s="29" t="s">
        <v>161</v>
      </c>
      <c r="R5" s="29"/>
      <c r="S5" s="29"/>
      <c r="T5" s="29"/>
      <c r="U5" s="29"/>
      <c r="W5" s="29" t="s">
        <v>161</v>
      </c>
      <c r="X5" s="29"/>
      <c r="Y5" s="29"/>
      <c r="Z5" s="29"/>
      <c r="AA5" s="29"/>
      <c r="AC5" s="29" t="s">
        <v>161</v>
      </c>
      <c r="AD5" s="29"/>
      <c r="AE5" s="29"/>
      <c r="AF5" s="29"/>
      <c r="AG5" s="29"/>
      <c r="AI5" s="30"/>
      <c r="AJ5" s="29"/>
      <c r="AK5" s="29"/>
      <c r="AL5" s="29"/>
      <c r="AM5" s="29"/>
      <c r="AN5" s="31"/>
      <c r="AO5" s="31"/>
      <c r="AQ5" s="30"/>
      <c r="AR5" s="29"/>
      <c r="AS5" s="29"/>
      <c r="AT5" s="29"/>
      <c r="AU5" s="29"/>
      <c r="AV5" s="31"/>
      <c r="AW5" s="31"/>
      <c r="AY5" s="29" t="s">
        <v>161</v>
      </c>
      <c r="AZ5" s="29"/>
      <c r="BA5" s="29"/>
      <c r="BB5" s="29"/>
      <c r="BC5" s="29"/>
      <c r="BE5" s="29" t="s">
        <v>204</v>
      </c>
      <c r="BF5" s="29"/>
      <c r="BG5" s="14"/>
      <c r="BH5" s="113"/>
      <c r="BI5" s="29"/>
      <c r="BJ5" s="29"/>
      <c r="BL5" s="94" t="s">
        <v>189</v>
      </c>
      <c r="BM5" s="87"/>
      <c r="BN5" s="87"/>
      <c r="BO5" s="95">
        <f>SUM(BM3:BM4)</f>
        <v>37</v>
      </c>
    </row>
    <row r="6" spans="1:69" s="35" customFormat="1" ht="26.25" thickBot="1" x14ac:dyDescent="0.25">
      <c r="A6" s="32"/>
      <c r="B6" s="33"/>
      <c r="C6" s="34"/>
      <c r="E6" s="36" t="s">
        <v>163</v>
      </c>
      <c r="F6" s="21"/>
      <c r="G6" s="21"/>
      <c r="H6" s="36"/>
      <c r="I6" s="36"/>
      <c r="K6" s="36" t="s">
        <v>163</v>
      </c>
      <c r="L6" s="21"/>
      <c r="M6" s="21"/>
      <c r="N6" s="36"/>
      <c r="O6" s="36"/>
      <c r="Q6" s="36" t="s">
        <v>163</v>
      </c>
      <c r="R6" s="21"/>
      <c r="S6" s="21"/>
      <c r="T6" s="36"/>
      <c r="U6" s="36"/>
      <c r="W6" s="36" t="s">
        <v>163</v>
      </c>
      <c r="X6" s="21"/>
      <c r="Y6" s="21"/>
      <c r="Z6" s="36"/>
      <c r="AA6" s="36"/>
      <c r="AC6" s="36" t="s">
        <v>163</v>
      </c>
      <c r="AD6" s="21"/>
      <c r="AE6" s="21"/>
      <c r="AF6" s="36"/>
      <c r="AG6" s="36"/>
      <c r="AI6" s="37"/>
      <c r="AJ6" s="38"/>
      <c r="AK6" s="21"/>
      <c r="AL6" s="21"/>
      <c r="AM6" s="36"/>
      <c r="AN6" s="39"/>
      <c r="AO6" s="39"/>
      <c r="AQ6" s="37"/>
      <c r="AR6" s="38"/>
      <c r="AS6" s="21"/>
      <c r="AT6" s="21"/>
      <c r="AU6" s="36"/>
      <c r="AV6" s="39"/>
      <c r="AW6" s="39"/>
      <c r="AY6" s="36" t="s">
        <v>163</v>
      </c>
      <c r="AZ6" s="21"/>
      <c r="BA6" s="21"/>
      <c r="BB6" s="36"/>
      <c r="BC6" s="36"/>
      <c r="BE6" s="124">
        <v>1.0172000000000001</v>
      </c>
      <c r="BF6" s="125"/>
      <c r="BG6" s="32"/>
      <c r="BH6" s="107"/>
      <c r="BI6" s="125"/>
      <c r="BJ6" s="125"/>
      <c r="BL6" s="96" t="s">
        <v>192</v>
      </c>
      <c r="BM6" s="108">
        <v>100</v>
      </c>
      <c r="BO6" s="97"/>
    </row>
    <row r="7" spans="1:69" s="35" customFormat="1" x14ac:dyDescent="0.2">
      <c r="A7" s="32"/>
      <c r="B7" s="33"/>
      <c r="C7" s="33"/>
      <c r="E7" s="39"/>
      <c r="F7" s="20"/>
      <c r="G7" s="20"/>
      <c r="H7" s="39"/>
      <c r="I7" s="39"/>
      <c r="K7" s="40"/>
      <c r="L7" s="41"/>
      <c r="M7" s="41"/>
      <c r="N7" s="40"/>
      <c r="O7" s="40"/>
      <c r="Q7" s="42"/>
      <c r="R7" s="43"/>
      <c r="S7" s="43"/>
      <c r="T7" s="42"/>
      <c r="U7" s="42"/>
      <c r="W7" s="42"/>
      <c r="X7" s="43"/>
      <c r="Y7" s="43"/>
      <c r="Z7" s="42"/>
      <c r="AA7" s="42"/>
      <c r="AC7" s="42"/>
      <c r="AD7" s="43"/>
      <c r="AE7" s="43"/>
      <c r="AF7" s="42"/>
      <c r="AG7" s="42"/>
      <c r="AI7" s="44"/>
      <c r="AJ7" s="45"/>
      <c r="AK7" s="20"/>
      <c r="AL7" s="20"/>
      <c r="AM7" s="39"/>
      <c r="AN7" s="39"/>
      <c r="AO7" s="39"/>
      <c r="AQ7" s="44"/>
      <c r="AR7" s="45"/>
      <c r="AS7" s="20"/>
      <c r="AT7" s="20"/>
      <c r="AU7" s="39"/>
      <c r="AV7" s="39"/>
      <c r="AW7" s="39"/>
      <c r="AY7" s="42"/>
      <c r="AZ7" s="43"/>
      <c r="BA7" s="43"/>
      <c r="BB7" s="42"/>
      <c r="BC7" s="40"/>
      <c r="BD7" s="46"/>
      <c r="BE7" s="42"/>
      <c r="BF7" s="126"/>
      <c r="BG7" s="127"/>
      <c r="BH7" s="126"/>
      <c r="BI7" s="126"/>
      <c r="BJ7" s="126"/>
      <c r="BL7" s="96" t="s">
        <v>193</v>
      </c>
      <c r="BM7" s="89"/>
      <c r="BN7" s="102">
        <f>BO5+BM6</f>
        <v>137</v>
      </c>
      <c r="BO7" s="98"/>
    </row>
    <row r="8" spans="1:69" x14ac:dyDescent="0.2">
      <c r="A8" s="47">
        <v>1</v>
      </c>
      <c r="B8" s="48" t="s">
        <v>59</v>
      </c>
      <c r="C8" s="48"/>
      <c r="E8" s="49"/>
      <c r="F8" s="49"/>
      <c r="G8" s="49"/>
      <c r="H8" s="50"/>
      <c r="I8" s="49"/>
      <c r="K8" s="49"/>
      <c r="L8" s="49"/>
      <c r="M8" s="49"/>
      <c r="N8" s="49"/>
      <c r="O8" s="49"/>
      <c r="Q8" s="49"/>
      <c r="R8" s="49"/>
      <c r="S8" s="49"/>
      <c r="T8" s="49"/>
      <c r="U8" s="49"/>
      <c r="W8" s="49"/>
      <c r="X8" s="49"/>
      <c r="Y8" s="49"/>
      <c r="Z8" s="49"/>
      <c r="AA8" s="49"/>
      <c r="AC8" s="49"/>
      <c r="AD8" s="49"/>
      <c r="AE8" s="49"/>
      <c r="AF8" s="49"/>
      <c r="AG8" s="49"/>
      <c r="AI8" s="51"/>
      <c r="AJ8" s="49"/>
      <c r="AK8" s="49"/>
      <c r="AL8" s="49"/>
      <c r="AM8" s="49"/>
      <c r="AN8" s="52"/>
      <c r="AO8" s="52"/>
      <c r="AQ8" s="51"/>
      <c r="AR8" s="49"/>
      <c r="AS8" s="49"/>
      <c r="AT8" s="49"/>
      <c r="AU8" s="49"/>
      <c r="AV8" s="52"/>
      <c r="AW8" s="52"/>
      <c r="AY8" s="49"/>
      <c r="AZ8" s="49"/>
      <c r="BA8" s="49"/>
      <c r="BB8" s="49"/>
      <c r="BC8" s="49"/>
      <c r="BD8" s="53"/>
      <c r="BE8" s="49"/>
      <c r="BF8" s="117"/>
      <c r="BG8" s="118"/>
      <c r="BH8" s="117"/>
      <c r="BI8" s="128"/>
      <c r="BJ8" s="117"/>
      <c r="BL8" s="103" t="s">
        <v>190</v>
      </c>
      <c r="BM8" s="104">
        <v>9.8000000000000007</v>
      </c>
      <c r="BN8" s="105"/>
      <c r="BO8" s="106">
        <f>BN7*(BM8/100)</f>
        <v>13.426</v>
      </c>
    </row>
    <row r="9" spans="1:69" x14ac:dyDescent="0.2">
      <c r="A9" s="47"/>
      <c r="B9" s="48" t="s">
        <v>26</v>
      </c>
      <c r="C9" s="48" t="s">
        <v>65</v>
      </c>
      <c r="E9" s="54"/>
      <c r="F9" s="55"/>
      <c r="G9" s="56"/>
      <c r="H9" s="57"/>
      <c r="I9" s="54"/>
      <c r="K9" s="58"/>
      <c r="L9" s="55"/>
      <c r="M9" s="56"/>
      <c r="N9" s="58"/>
      <c r="O9" s="59"/>
      <c r="Q9" s="60"/>
      <c r="R9" s="55"/>
      <c r="S9" s="56"/>
      <c r="T9" s="60"/>
      <c r="U9" s="60"/>
      <c r="W9" s="60"/>
      <c r="X9" s="55"/>
      <c r="Y9" s="56"/>
      <c r="Z9" s="60"/>
      <c r="AA9" s="60"/>
      <c r="AC9" s="60"/>
      <c r="AD9" s="55"/>
      <c r="AE9" s="56"/>
      <c r="AF9" s="60"/>
      <c r="AG9" s="60"/>
      <c r="AI9" s="51"/>
      <c r="AJ9" s="58"/>
      <c r="AK9" s="55"/>
      <c r="AL9" s="56"/>
      <c r="AM9" s="58"/>
      <c r="AN9" s="61"/>
      <c r="AO9" s="61"/>
      <c r="AQ9" s="51"/>
      <c r="AR9" s="58"/>
      <c r="AS9" s="55"/>
      <c r="AT9" s="56"/>
      <c r="AU9" s="58"/>
      <c r="AV9" s="61"/>
      <c r="AW9" s="61">
        <f t="shared" ref="AW9:AW34" si="0">AU9*BG9</f>
        <v>0</v>
      </c>
      <c r="AY9" s="60"/>
      <c r="AZ9" s="55"/>
      <c r="BA9" s="56"/>
      <c r="BB9" s="60"/>
      <c r="BC9" s="60"/>
      <c r="BD9" s="53"/>
      <c r="BE9" s="62"/>
      <c r="BF9" s="117" t="s">
        <v>114</v>
      </c>
      <c r="BG9" s="118">
        <v>8849.82</v>
      </c>
      <c r="BH9" s="119" t="e">
        <f>#REF!*BG9</f>
        <v>#REF!</v>
      </c>
      <c r="BI9" s="120">
        <v>0</v>
      </c>
      <c r="BJ9" s="109">
        <v>0</v>
      </c>
      <c r="BL9" s="79"/>
      <c r="BM9" s="87"/>
      <c r="BN9" s="87"/>
      <c r="BO9" s="92"/>
    </row>
    <row r="10" spans="1:69" ht="13.5" thickBot="1" x14ac:dyDescent="0.25">
      <c r="A10" s="47"/>
      <c r="B10" s="48" t="s">
        <v>27</v>
      </c>
      <c r="C10" s="48" t="s">
        <v>66</v>
      </c>
      <c r="E10" s="60">
        <v>123.02325000000002</v>
      </c>
      <c r="F10" s="76">
        <f>1/12</f>
        <v>8.3333333333333329E-2</v>
      </c>
      <c r="G10" s="56">
        <v>1</v>
      </c>
      <c r="H10" s="57">
        <f>E10*F10*G10</f>
        <v>10.2519375</v>
      </c>
      <c r="I10" s="75">
        <f>H10*BG10</f>
        <v>87527.667899007458</v>
      </c>
      <c r="J10" s="63"/>
      <c r="K10" s="64">
        <v>25.550000000000004</v>
      </c>
      <c r="L10" s="76">
        <f>1/12</f>
        <v>8.3333333333333329E-2</v>
      </c>
      <c r="M10" s="56">
        <v>0.2</v>
      </c>
      <c r="N10" s="57">
        <f>K10*L10*M10</f>
        <v>0.4258333333333334</v>
      </c>
      <c r="O10" s="75">
        <f>N10*BG10</f>
        <v>3635.6248348497388</v>
      </c>
      <c r="P10" s="63"/>
      <c r="Q10" s="60">
        <v>21</v>
      </c>
      <c r="R10" s="76">
        <v>0.16700000000000001</v>
      </c>
      <c r="S10" s="56">
        <v>1</v>
      </c>
      <c r="T10" s="57">
        <f>Q10*R10*S10</f>
        <v>3.5070000000000001</v>
      </c>
      <c r="U10" s="75">
        <f>T10*BG10</f>
        <v>29941.611653584423</v>
      </c>
      <c r="V10" s="63"/>
      <c r="W10" s="60"/>
      <c r="X10" s="55"/>
      <c r="Y10" s="56"/>
      <c r="Z10" s="60"/>
      <c r="AA10" s="60"/>
      <c r="AB10" s="63"/>
      <c r="AC10" s="60"/>
      <c r="AD10" s="55"/>
      <c r="AE10" s="56"/>
      <c r="AF10" s="60"/>
      <c r="AG10" s="60"/>
      <c r="AH10" s="63"/>
      <c r="AI10" s="51"/>
      <c r="AJ10" s="58"/>
      <c r="AK10" s="55"/>
      <c r="AL10" s="56"/>
      <c r="AM10" s="58"/>
      <c r="AN10" s="61"/>
      <c r="AO10" s="61"/>
      <c r="AP10" s="63"/>
      <c r="AQ10" s="51"/>
      <c r="AR10" s="58"/>
      <c r="AS10" s="55"/>
      <c r="AT10" s="56"/>
      <c r="AU10" s="58"/>
      <c r="AV10" s="61"/>
      <c r="AW10" s="61">
        <f t="shared" si="0"/>
        <v>0</v>
      </c>
      <c r="AX10" s="63"/>
      <c r="AY10" s="60">
        <v>1.2302325000000001</v>
      </c>
      <c r="AZ10" s="76">
        <v>8.3333333333333329E-2</v>
      </c>
      <c r="BA10" s="56">
        <v>1</v>
      </c>
      <c r="BB10" s="57">
        <f>AY10*AZ10*BA10</f>
        <v>0.102519375</v>
      </c>
      <c r="BC10" s="75">
        <f>BB10*BG10</f>
        <v>875.27667899007452</v>
      </c>
      <c r="BD10" s="65"/>
      <c r="BE10" s="62">
        <v>15.065959069462815</v>
      </c>
      <c r="BF10" s="117" t="s">
        <v>115</v>
      </c>
      <c r="BG10" s="118">
        <v>8537.6708450483093</v>
      </c>
      <c r="BH10" s="119" t="e">
        <f>#REF!*BG10</f>
        <v>#REF!</v>
      </c>
      <c r="BI10" s="120">
        <v>22.663119589830135</v>
      </c>
      <c r="BJ10" s="109">
        <v>16.997339692372602</v>
      </c>
      <c r="BK10" s="80" t="s">
        <v>182</v>
      </c>
      <c r="BL10" s="99" t="s">
        <v>180</v>
      </c>
      <c r="BM10" s="100"/>
      <c r="BN10" s="101"/>
      <c r="BO10" s="112">
        <f>BO5+BO8</f>
        <v>50.426000000000002</v>
      </c>
      <c r="BP10" s="67"/>
    </row>
    <row r="11" spans="1:69" x14ac:dyDescent="0.2">
      <c r="A11" s="47"/>
      <c r="B11" s="48" t="s">
        <v>28</v>
      </c>
      <c r="C11" s="48" t="s">
        <v>67</v>
      </c>
      <c r="E11" s="60">
        <v>48.288374854650009</v>
      </c>
      <c r="F11" s="76">
        <f>1/12</f>
        <v>8.3333333333333329E-2</v>
      </c>
      <c r="G11" s="56">
        <v>1</v>
      </c>
      <c r="H11" s="57">
        <f>E11*F11*G11</f>
        <v>4.0240312378875007</v>
      </c>
      <c r="I11" s="75">
        <f>H11*BG11</f>
        <v>67964.081912843889</v>
      </c>
      <c r="J11" s="63"/>
      <c r="K11" s="64">
        <v>12.775000000000002</v>
      </c>
      <c r="L11" s="76">
        <f>1/12</f>
        <v>8.3333333333333329E-2</v>
      </c>
      <c r="M11" s="56">
        <v>0.2</v>
      </c>
      <c r="N11" s="57">
        <f>K11*L11*M11</f>
        <v>0.2129166666666667</v>
      </c>
      <c r="O11" s="75">
        <f>N11*BG11</f>
        <v>3596.0669583518697</v>
      </c>
      <c r="P11" s="63"/>
      <c r="Q11" s="60">
        <v>26.25</v>
      </c>
      <c r="R11" s="76">
        <v>0.16700000000000001</v>
      </c>
      <c r="S11" s="56">
        <v>1</v>
      </c>
      <c r="T11" s="57">
        <f>Q11*R11*S11</f>
        <v>4.38375</v>
      </c>
      <c r="U11" s="75">
        <f>T11*BG11</f>
        <v>74039.570389080269</v>
      </c>
      <c r="V11" s="63"/>
      <c r="W11" s="60"/>
      <c r="X11" s="55"/>
      <c r="Y11" s="56"/>
      <c r="Z11" s="60"/>
      <c r="AA11" s="60"/>
      <c r="AB11" s="63"/>
      <c r="AC11" s="60"/>
      <c r="AD11" s="55"/>
      <c r="AE11" s="56"/>
      <c r="AF11" s="60"/>
      <c r="AG11" s="60"/>
      <c r="AH11" s="63"/>
      <c r="AI11" s="51"/>
      <c r="AJ11" s="58"/>
      <c r="AK11" s="55"/>
      <c r="AL11" s="56"/>
      <c r="AM11" s="58"/>
      <c r="AN11" s="61"/>
      <c r="AO11" s="61"/>
      <c r="AP11" s="63"/>
      <c r="AQ11" s="51"/>
      <c r="AR11" s="58"/>
      <c r="AS11" s="55"/>
      <c r="AT11" s="56"/>
      <c r="AU11" s="58"/>
      <c r="AV11" s="61"/>
      <c r="AW11" s="61">
        <f t="shared" si="0"/>
        <v>0</v>
      </c>
      <c r="AX11" s="63"/>
      <c r="AY11" s="60">
        <v>0.48288374854650007</v>
      </c>
      <c r="AZ11" s="76">
        <v>8.3333333333333329E-2</v>
      </c>
      <c r="BA11" s="56">
        <v>1</v>
      </c>
      <c r="BB11" s="57">
        <f>AY11*AZ11*BA11</f>
        <v>4.0240312378875001E-2</v>
      </c>
      <c r="BC11" s="75">
        <f>BB11*BG11</f>
        <v>679.64081912843881</v>
      </c>
      <c r="BD11" s="65"/>
      <c r="BE11" s="62">
        <v>9.1329663481848655</v>
      </c>
      <c r="BF11" s="117" t="s">
        <v>116</v>
      </c>
      <c r="BG11" s="118">
        <v>16889.551272102712</v>
      </c>
      <c r="BH11" s="119" t="e">
        <f>#REF!*BG11</f>
        <v>#REF!</v>
      </c>
      <c r="BI11" s="120">
        <v>13.738355958920566</v>
      </c>
      <c r="BJ11" s="109">
        <v>10.303766969190425</v>
      </c>
      <c r="BL11" s="80" t="s">
        <v>182</v>
      </c>
      <c r="BM11" s="80"/>
      <c r="BP11" s="67"/>
    </row>
    <row r="12" spans="1:69" x14ac:dyDescent="0.2">
      <c r="A12" s="47"/>
      <c r="B12" s="48" t="s">
        <v>29</v>
      </c>
      <c r="C12" s="48" t="s">
        <v>68</v>
      </c>
      <c r="E12" s="60">
        <v>48.288374854650009</v>
      </c>
      <c r="F12" s="76">
        <f>1/12</f>
        <v>8.3333333333333329E-2</v>
      </c>
      <c r="G12" s="56">
        <v>1</v>
      </c>
      <c r="H12" s="57">
        <f>E12*F12*G12</f>
        <v>4.0240312378875007</v>
      </c>
      <c r="I12" s="75">
        <f>H12*BG12</f>
        <v>23460.775504012781</v>
      </c>
      <c r="J12" s="63"/>
      <c r="K12" s="64">
        <v>12.775000000000002</v>
      </c>
      <c r="L12" s="76">
        <f>1/12</f>
        <v>8.3333333333333329E-2</v>
      </c>
      <c r="M12" s="56">
        <v>0.2</v>
      </c>
      <c r="N12" s="57">
        <f>K12*L12*M12</f>
        <v>0.2129166666666667</v>
      </c>
      <c r="O12" s="75">
        <f>N12*BG12</f>
        <v>1241.3397964454466</v>
      </c>
      <c r="P12" s="63"/>
      <c r="Q12" s="60">
        <v>21</v>
      </c>
      <c r="R12" s="76">
        <v>0.16700000000000001</v>
      </c>
      <c r="S12" s="56">
        <v>1</v>
      </c>
      <c r="T12" s="57">
        <f>Q12*R12*S12</f>
        <v>3.5070000000000001</v>
      </c>
      <c r="U12" s="75">
        <f>T12*BG12</f>
        <v>20446.396866383628</v>
      </c>
      <c r="V12" s="63"/>
      <c r="W12" s="60"/>
      <c r="X12" s="55"/>
      <c r="Y12" s="56"/>
      <c r="Z12" s="60"/>
      <c r="AA12" s="60"/>
      <c r="AB12" s="63"/>
      <c r="AC12" s="60"/>
      <c r="AD12" s="55"/>
      <c r="AE12" s="56"/>
      <c r="AF12" s="60"/>
      <c r="AG12" s="60"/>
      <c r="AH12" s="63"/>
      <c r="AI12" s="51"/>
      <c r="AJ12" s="58"/>
      <c r="AK12" s="55"/>
      <c r="AL12" s="56"/>
      <c r="AM12" s="58"/>
      <c r="AN12" s="61"/>
      <c r="AO12" s="61"/>
      <c r="AP12" s="63"/>
      <c r="AQ12" s="51"/>
      <c r="AR12" s="58"/>
      <c r="AS12" s="55"/>
      <c r="AT12" s="56"/>
      <c r="AU12" s="58"/>
      <c r="AV12" s="61"/>
      <c r="AW12" s="61">
        <f t="shared" si="0"/>
        <v>0</v>
      </c>
      <c r="AX12" s="63"/>
      <c r="AY12" s="60">
        <v>0.48288374854650007</v>
      </c>
      <c r="AZ12" s="76">
        <v>8.3333333333333329E-2</v>
      </c>
      <c r="BA12" s="56">
        <v>1</v>
      </c>
      <c r="BB12" s="57">
        <f>AY12*AZ12*BA12</f>
        <v>4.0240312378875001E-2</v>
      </c>
      <c r="BC12" s="75">
        <f>BB12*BG12</f>
        <v>234.60775504012778</v>
      </c>
      <c r="BD12" s="65"/>
      <c r="BE12" s="62">
        <v>8.2084327647312936</v>
      </c>
      <c r="BF12" s="117" t="s">
        <v>117</v>
      </c>
      <c r="BG12" s="118">
        <v>5830.1673414267543</v>
      </c>
      <c r="BH12" s="119" t="e">
        <f>#REF!*BG12</f>
        <v>#REF!</v>
      </c>
      <c r="BI12" s="120">
        <v>12.347617070674696</v>
      </c>
      <c r="BJ12" s="109">
        <v>9.2607128030060224</v>
      </c>
      <c r="BM12" s="3"/>
      <c r="BP12" s="67"/>
    </row>
    <row r="13" spans="1:69" x14ac:dyDescent="0.2">
      <c r="A13" s="47">
        <v>2</v>
      </c>
      <c r="B13" s="48" t="s">
        <v>43</v>
      </c>
      <c r="C13" s="48"/>
      <c r="E13" s="60"/>
      <c r="F13" s="76"/>
      <c r="G13" s="56"/>
      <c r="H13" s="57"/>
      <c r="I13" s="75"/>
      <c r="K13" s="64"/>
      <c r="L13" s="76"/>
      <c r="M13" s="56"/>
      <c r="N13" s="60"/>
      <c r="O13" s="75"/>
      <c r="Q13" s="60"/>
      <c r="R13" s="76"/>
      <c r="S13" s="56"/>
      <c r="T13" s="60"/>
      <c r="U13" s="75"/>
      <c r="W13" s="60"/>
      <c r="X13" s="55"/>
      <c r="Y13" s="56"/>
      <c r="Z13" s="60"/>
      <c r="AA13" s="60"/>
      <c r="AC13" s="60"/>
      <c r="AD13" s="55"/>
      <c r="AE13" s="56"/>
      <c r="AF13" s="60"/>
      <c r="AG13" s="60"/>
      <c r="AI13" s="51"/>
      <c r="AJ13" s="58"/>
      <c r="AK13" s="55"/>
      <c r="AL13" s="56"/>
      <c r="AM13" s="58"/>
      <c r="AN13" s="61"/>
      <c r="AO13" s="61"/>
      <c r="AQ13" s="51"/>
      <c r="AR13" s="58"/>
      <c r="AS13" s="55"/>
      <c r="AT13" s="56"/>
      <c r="AU13" s="58"/>
      <c r="AV13" s="61"/>
      <c r="AW13" s="61">
        <f t="shared" si="0"/>
        <v>0</v>
      </c>
      <c r="AY13" s="60"/>
      <c r="AZ13" s="76"/>
      <c r="BA13" s="56"/>
      <c r="BB13" s="60"/>
      <c r="BC13" s="75"/>
      <c r="BD13" s="53"/>
      <c r="BE13" s="62"/>
      <c r="BF13" s="117"/>
      <c r="BG13" s="118"/>
      <c r="BH13" s="119"/>
      <c r="BI13" s="120"/>
      <c r="BJ13" s="118"/>
      <c r="BP13" s="67"/>
    </row>
    <row r="14" spans="1:69" x14ac:dyDescent="0.2">
      <c r="A14" s="47"/>
      <c r="B14" s="48" t="s">
        <v>30</v>
      </c>
      <c r="C14" s="48" t="s">
        <v>31</v>
      </c>
      <c r="E14" s="60"/>
      <c r="F14" s="76"/>
      <c r="G14" s="56"/>
      <c r="H14" s="57"/>
      <c r="I14" s="75"/>
      <c r="K14" s="64"/>
      <c r="L14" s="76"/>
      <c r="M14" s="56"/>
      <c r="N14" s="60"/>
      <c r="O14" s="75"/>
      <c r="Q14" s="60"/>
      <c r="R14" s="76"/>
      <c r="S14" s="56"/>
      <c r="T14" s="60"/>
      <c r="U14" s="75"/>
      <c r="W14" s="60"/>
      <c r="X14" s="55"/>
      <c r="Y14" s="56"/>
      <c r="Z14" s="60"/>
      <c r="AA14" s="60"/>
      <c r="AC14" s="60"/>
      <c r="AD14" s="55"/>
      <c r="AE14" s="56"/>
      <c r="AF14" s="60"/>
      <c r="AG14" s="60"/>
      <c r="AI14" s="51"/>
      <c r="AJ14" s="58"/>
      <c r="AK14" s="55"/>
      <c r="AL14" s="56"/>
      <c r="AM14" s="58"/>
      <c r="AN14" s="61"/>
      <c r="AO14" s="61"/>
      <c r="AQ14" s="51"/>
      <c r="AR14" s="58"/>
      <c r="AS14" s="55"/>
      <c r="AT14" s="56"/>
      <c r="AU14" s="58"/>
      <c r="AV14" s="61"/>
      <c r="AW14" s="61">
        <f t="shared" si="0"/>
        <v>0</v>
      </c>
      <c r="AY14" s="60"/>
      <c r="AZ14" s="76"/>
      <c r="BA14" s="56"/>
      <c r="BB14" s="60"/>
      <c r="BC14" s="75"/>
      <c r="BD14" s="53"/>
      <c r="BE14" s="62"/>
      <c r="BF14" s="117" t="s">
        <v>118</v>
      </c>
      <c r="BG14" s="118">
        <v>1240.2186915052851</v>
      </c>
      <c r="BH14" s="119" t="e">
        <f>#REF!*BG14</f>
        <v>#REF!</v>
      </c>
      <c r="BI14" s="120">
        <v>0</v>
      </c>
      <c r="BJ14" s="109">
        <v>0</v>
      </c>
      <c r="BP14" s="67"/>
    </row>
    <row r="15" spans="1:69" x14ac:dyDescent="0.2">
      <c r="A15" s="47">
        <v>3</v>
      </c>
      <c r="B15" s="48" t="s">
        <v>44</v>
      </c>
      <c r="C15" s="48"/>
      <c r="E15" s="60"/>
      <c r="F15" s="76"/>
      <c r="G15" s="56"/>
      <c r="H15" s="57"/>
      <c r="I15" s="75"/>
      <c r="K15" s="64"/>
      <c r="L15" s="76"/>
      <c r="M15" s="56"/>
      <c r="N15" s="60"/>
      <c r="O15" s="75"/>
      <c r="Q15" s="60"/>
      <c r="R15" s="76"/>
      <c r="S15" s="56"/>
      <c r="T15" s="60"/>
      <c r="U15" s="75"/>
      <c r="W15" s="60"/>
      <c r="X15" s="55"/>
      <c r="Y15" s="56"/>
      <c r="Z15" s="60"/>
      <c r="AA15" s="60"/>
      <c r="AC15" s="60"/>
      <c r="AD15" s="55"/>
      <c r="AE15" s="56"/>
      <c r="AF15" s="60"/>
      <c r="AG15" s="60"/>
      <c r="AI15" s="51"/>
      <c r="AJ15" s="58"/>
      <c r="AK15" s="55"/>
      <c r="AL15" s="56"/>
      <c r="AM15" s="58"/>
      <c r="AN15" s="61"/>
      <c r="AO15" s="61"/>
      <c r="AQ15" s="51"/>
      <c r="AR15" s="58"/>
      <c r="AS15" s="55"/>
      <c r="AT15" s="56"/>
      <c r="AU15" s="58"/>
      <c r="AV15" s="61"/>
      <c r="AW15" s="61">
        <f t="shared" si="0"/>
        <v>0</v>
      </c>
      <c r="AY15" s="60"/>
      <c r="AZ15" s="76"/>
      <c r="BA15" s="56"/>
      <c r="BB15" s="60"/>
      <c r="BC15" s="75"/>
      <c r="BD15" s="53"/>
      <c r="BE15" s="62"/>
      <c r="BF15" s="117"/>
      <c r="BG15" s="118"/>
      <c r="BH15" s="119"/>
      <c r="BI15" s="120"/>
      <c r="BJ15" s="118"/>
      <c r="BP15" s="67"/>
    </row>
    <row r="16" spans="1:69" x14ac:dyDescent="0.2">
      <c r="A16" s="47"/>
      <c r="B16" s="48" t="s">
        <v>32</v>
      </c>
      <c r="C16" s="48" t="s">
        <v>33</v>
      </c>
      <c r="E16" s="60"/>
      <c r="F16" s="76"/>
      <c r="G16" s="56"/>
      <c r="H16" s="57"/>
      <c r="I16" s="75"/>
      <c r="K16" s="64"/>
      <c r="L16" s="76"/>
      <c r="M16" s="56"/>
      <c r="N16" s="60"/>
      <c r="O16" s="75"/>
      <c r="Q16" s="60"/>
      <c r="R16" s="76"/>
      <c r="S16" s="56"/>
      <c r="T16" s="60"/>
      <c r="U16" s="75"/>
      <c r="W16" s="60"/>
      <c r="X16" s="55"/>
      <c r="Y16" s="56"/>
      <c r="Z16" s="60"/>
      <c r="AA16" s="60"/>
      <c r="AC16" s="60"/>
      <c r="AD16" s="55">
        <v>0</v>
      </c>
      <c r="AE16" s="56"/>
      <c r="AF16" s="60"/>
      <c r="AG16" s="60"/>
      <c r="AI16" s="51"/>
      <c r="AJ16" s="58"/>
      <c r="AK16" s="55"/>
      <c r="AL16" s="56"/>
      <c r="AM16" s="58"/>
      <c r="AN16" s="61"/>
      <c r="AO16" s="61"/>
      <c r="AQ16" s="51"/>
      <c r="AR16" s="58"/>
      <c r="AS16" s="55"/>
      <c r="AT16" s="56"/>
      <c r="AU16" s="58"/>
      <c r="AV16" s="61"/>
      <c r="AW16" s="61">
        <f t="shared" si="0"/>
        <v>0</v>
      </c>
      <c r="AY16" s="60"/>
      <c r="AZ16" s="76"/>
      <c r="BA16" s="56"/>
      <c r="BB16" s="60"/>
      <c r="BC16" s="75"/>
      <c r="BD16" s="53"/>
      <c r="BE16" s="62"/>
      <c r="BF16" s="117" t="s">
        <v>119</v>
      </c>
      <c r="BG16" s="118">
        <v>185.79407675258625</v>
      </c>
      <c r="BH16" s="119" t="e">
        <f>#REF!*BG16</f>
        <v>#REF!</v>
      </c>
      <c r="BI16" s="120">
        <v>0</v>
      </c>
      <c r="BJ16" s="109">
        <v>0</v>
      </c>
      <c r="BP16" s="67"/>
    </row>
    <row r="17" spans="1:68" x14ac:dyDescent="0.2">
      <c r="A17" s="47">
        <v>4</v>
      </c>
      <c r="B17" s="48" t="s">
        <v>45</v>
      </c>
      <c r="C17" s="48"/>
      <c r="E17" s="60"/>
      <c r="F17" s="76"/>
      <c r="G17" s="56"/>
      <c r="H17" s="57"/>
      <c r="I17" s="75"/>
      <c r="K17" s="64"/>
      <c r="L17" s="76"/>
      <c r="M17" s="56"/>
      <c r="N17" s="60"/>
      <c r="O17" s="75"/>
      <c r="Q17" s="60"/>
      <c r="R17" s="76"/>
      <c r="S17" s="56"/>
      <c r="T17" s="60"/>
      <c r="U17" s="75"/>
      <c r="W17" s="60"/>
      <c r="X17" s="55"/>
      <c r="Y17" s="56"/>
      <c r="Z17" s="60"/>
      <c r="AA17" s="60"/>
      <c r="AC17" s="60"/>
      <c r="AD17" s="55"/>
      <c r="AE17" s="56"/>
      <c r="AF17" s="60"/>
      <c r="AG17" s="60"/>
      <c r="AI17" s="51"/>
      <c r="AJ17" s="58"/>
      <c r="AK17" s="55"/>
      <c r="AL17" s="56"/>
      <c r="AM17" s="58"/>
      <c r="AN17" s="61"/>
      <c r="AO17" s="61"/>
      <c r="AQ17" s="51"/>
      <c r="AR17" s="58"/>
      <c r="AS17" s="55"/>
      <c r="AT17" s="56"/>
      <c r="AU17" s="58"/>
      <c r="AV17" s="61"/>
      <c r="AW17" s="61">
        <f t="shared" si="0"/>
        <v>0</v>
      </c>
      <c r="AY17" s="60"/>
      <c r="AZ17" s="76"/>
      <c r="BA17" s="56"/>
      <c r="BB17" s="60"/>
      <c r="BC17" s="75"/>
      <c r="BD17" s="53"/>
      <c r="BE17" s="62"/>
      <c r="BF17" s="117"/>
      <c r="BG17" s="118"/>
      <c r="BH17" s="119"/>
      <c r="BI17" s="120"/>
      <c r="BJ17" s="118"/>
      <c r="BP17" s="67"/>
    </row>
    <row r="18" spans="1:68" x14ac:dyDescent="0.2">
      <c r="A18" s="47"/>
      <c r="B18" s="48" t="s">
        <v>34</v>
      </c>
      <c r="C18" s="48" t="s">
        <v>35</v>
      </c>
      <c r="E18" s="60"/>
      <c r="F18" s="76"/>
      <c r="G18" s="56"/>
      <c r="H18" s="57"/>
      <c r="I18" s="75"/>
      <c r="K18" s="64"/>
      <c r="L18" s="76"/>
      <c r="M18" s="56"/>
      <c r="N18" s="60"/>
      <c r="O18" s="75"/>
      <c r="Q18" s="60"/>
      <c r="R18" s="76"/>
      <c r="S18" s="56"/>
      <c r="T18" s="60"/>
      <c r="U18" s="75"/>
      <c r="W18" s="60"/>
      <c r="X18" s="55"/>
      <c r="Y18" s="56"/>
      <c r="Z18" s="60"/>
      <c r="AA18" s="60"/>
      <c r="AC18" s="60"/>
      <c r="AD18" s="55"/>
      <c r="AE18" s="56"/>
      <c r="AF18" s="60"/>
      <c r="AG18" s="60"/>
      <c r="AI18" s="51"/>
      <c r="AJ18" s="58"/>
      <c r="AK18" s="55"/>
      <c r="AL18" s="56"/>
      <c r="AM18" s="58"/>
      <c r="AN18" s="61"/>
      <c r="AO18" s="61"/>
      <c r="AQ18" s="51"/>
      <c r="AR18" s="58"/>
      <c r="AS18" s="55"/>
      <c r="AT18" s="56"/>
      <c r="AU18" s="58"/>
      <c r="AV18" s="61"/>
      <c r="AW18" s="61">
        <f t="shared" si="0"/>
        <v>0</v>
      </c>
      <c r="AY18" s="60"/>
      <c r="AZ18" s="76"/>
      <c r="BA18" s="56"/>
      <c r="BB18" s="60"/>
      <c r="BC18" s="75"/>
      <c r="BD18" s="53"/>
      <c r="BE18" s="62"/>
      <c r="BF18" s="117" t="s">
        <v>120</v>
      </c>
      <c r="BG18" s="118">
        <v>847.54794968287752</v>
      </c>
      <c r="BH18" s="119" t="e">
        <f>#REF!*BG18</f>
        <v>#REF!</v>
      </c>
      <c r="BI18" s="120">
        <v>0</v>
      </c>
      <c r="BJ18" s="109">
        <v>0</v>
      </c>
      <c r="BP18" s="67"/>
    </row>
    <row r="19" spans="1:68" x14ac:dyDescent="0.2">
      <c r="A19" s="47"/>
      <c r="B19" s="48" t="s">
        <v>36</v>
      </c>
      <c r="C19" s="48" t="s">
        <v>69</v>
      </c>
      <c r="E19" s="60"/>
      <c r="F19" s="76"/>
      <c r="G19" s="56"/>
      <c r="H19" s="57"/>
      <c r="I19" s="75"/>
      <c r="K19" s="64"/>
      <c r="L19" s="76"/>
      <c r="M19" s="56"/>
      <c r="N19" s="60"/>
      <c r="O19" s="75"/>
      <c r="Q19" s="60"/>
      <c r="R19" s="76"/>
      <c r="S19" s="56"/>
      <c r="T19" s="60"/>
      <c r="U19" s="75"/>
      <c r="W19" s="60"/>
      <c r="X19" s="55"/>
      <c r="Y19" s="56"/>
      <c r="Z19" s="60"/>
      <c r="AA19" s="60"/>
      <c r="AC19" s="60"/>
      <c r="AD19" s="55"/>
      <c r="AE19" s="56"/>
      <c r="AF19" s="60"/>
      <c r="AG19" s="60"/>
      <c r="AI19" s="51"/>
      <c r="AJ19" s="58"/>
      <c r="AK19" s="55"/>
      <c r="AL19" s="56"/>
      <c r="AM19" s="58"/>
      <c r="AN19" s="61"/>
      <c r="AO19" s="61"/>
      <c r="AQ19" s="51"/>
      <c r="AR19" s="58"/>
      <c r="AS19" s="55"/>
      <c r="AT19" s="56"/>
      <c r="AU19" s="58"/>
      <c r="AV19" s="61"/>
      <c r="AW19" s="61">
        <f t="shared" si="0"/>
        <v>0</v>
      </c>
      <c r="AY19" s="60"/>
      <c r="AZ19" s="76"/>
      <c r="BA19" s="56"/>
      <c r="BB19" s="60"/>
      <c r="BC19" s="75"/>
      <c r="BD19" s="53"/>
      <c r="BE19" s="62"/>
      <c r="BF19" s="117" t="s">
        <v>121</v>
      </c>
      <c r="BG19" s="118">
        <v>12728.414190048421</v>
      </c>
      <c r="BH19" s="119" t="e">
        <f>#REF!*BG19</f>
        <v>#REF!</v>
      </c>
      <c r="BI19" s="120">
        <v>0</v>
      </c>
      <c r="BJ19" s="109">
        <v>0</v>
      </c>
      <c r="BP19" s="67"/>
    </row>
    <row r="20" spans="1:68" x14ac:dyDescent="0.2">
      <c r="A20" s="47"/>
      <c r="B20" s="48" t="s">
        <v>37</v>
      </c>
      <c r="C20" s="48" t="s">
        <v>38</v>
      </c>
      <c r="E20" s="60"/>
      <c r="F20" s="76"/>
      <c r="G20" s="56"/>
      <c r="H20" s="57"/>
      <c r="I20" s="75"/>
      <c r="K20" s="64"/>
      <c r="L20" s="76"/>
      <c r="M20" s="56"/>
      <c r="N20" s="60"/>
      <c r="O20" s="75"/>
      <c r="Q20" s="60"/>
      <c r="R20" s="76"/>
      <c r="S20" s="56"/>
      <c r="T20" s="60"/>
      <c r="U20" s="75"/>
      <c r="W20" s="60"/>
      <c r="X20" s="55"/>
      <c r="Y20" s="56"/>
      <c r="Z20" s="60"/>
      <c r="AA20" s="60"/>
      <c r="AC20" s="60"/>
      <c r="AD20" s="55"/>
      <c r="AE20" s="56"/>
      <c r="AF20" s="60"/>
      <c r="AG20" s="60"/>
      <c r="AI20" s="51"/>
      <c r="AJ20" s="58"/>
      <c r="AK20" s="55"/>
      <c r="AL20" s="56"/>
      <c r="AM20" s="58"/>
      <c r="AN20" s="61"/>
      <c r="AO20" s="61"/>
      <c r="AQ20" s="51"/>
      <c r="AR20" s="58"/>
      <c r="AS20" s="55"/>
      <c r="AT20" s="56"/>
      <c r="AU20" s="58"/>
      <c r="AV20" s="61"/>
      <c r="AW20" s="61">
        <f t="shared" si="0"/>
        <v>0</v>
      </c>
      <c r="AY20" s="60"/>
      <c r="AZ20" s="76"/>
      <c r="BA20" s="56"/>
      <c r="BB20" s="60"/>
      <c r="BC20" s="75"/>
      <c r="BD20" s="53"/>
      <c r="BE20" s="62"/>
      <c r="BF20" s="117" t="s">
        <v>122</v>
      </c>
      <c r="BG20" s="118">
        <v>680.55292646227167</v>
      </c>
      <c r="BH20" s="119" t="e">
        <f>#REF!*BG20</f>
        <v>#REF!</v>
      </c>
      <c r="BI20" s="120">
        <v>0</v>
      </c>
      <c r="BJ20" s="109">
        <v>0</v>
      </c>
      <c r="BP20" s="67"/>
    </row>
    <row r="21" spans="1:68" x14ac:dyDescent="0.2">
      <c r="A21" s="47"/>
      <c r="B21" s="48" t="s">
        <v>39</v>
      </c>
      <c r="C21" s="48" t="s">
        <v>40</v>
      </c>
      <c r="E21" s="60"/>
      <c r="F21" s="76"/>
      <c r="G21" s="56"/>
      <c r="H21" s="57"/>
      <c r="I21" s="75"/>
      <c r="K21" s="64"/>
      <c r="L21" s="76"/>
      <c r="M21" s="56"/>
      <c r="N21" s="60"/>
      <c r="O21" s="75"/>
      <c r="Q21" s="60"/>
      <c r="R21" s="76"/>
      <c r="S21" s="56"/>
      <c r="T21" s="60"/>
      <c r="U21" s="75"/>
      <c r="W21" s="60"/>
      <c r="X21" s="55"/>
      <c r="Y21" s="56"/>
      <c r="Z21" s="60"/>
      <c r="AA21" s="60"/>
      <c r="AC21" s="60"/>
      <c r="AD21" s="55"/>
      <c r="AE21" s="56"/>
      <c r="AF21" s="60"/>
      <c r="AG21" s="60"/>
      <c r="AI21" s="51"/>
      <c r="AJ21" s="58"/>
      <c r="AK21" s="55"/>
      <c r="AL21" s="56"/>
      <c r="AM21" s="58"/>
      <c r="AN21" s="61"/>
      <c r="AO21" s="61"/>
      <c r="AQ21" s="51"/>
      <c r="AR21" s="58"/>
      <c r="AS21" s="55"/>
      <c r="AT21" s="56"/>
      <c r="AU21" s="58"/>
      <c r="AV21" s="61"/>
      <c r="AW21" s="61">
        <f t="shared" si="0"/>
        <v>0</v>
      </c>
      <c r="AY21" s="60"/>
      <c r="AZ21" s="76"/>
      <c r="BA21" s="56"/>
      <c r="BB21" s="60"/>
      <c r="BC21" s="75"/>
      <c r="BD21" s="53"/>
      <c r="BE21" s="62"/>
      <c r="BF21" s="117" t="s">
        <v>123</v>
      </c>
      <c r="BG21" s="118">
        <v>9981.8895373986707</v>
      </c>
      <c r="BH21" s="119" t="e">
        <f>#REF!*BG21</f>
        <v>#REF!</v>
      </c>
      <c r="BI21" s="120">
        <v>0</v>
      </c>
      <c r="BJ21" s="109">
        <v>0</v>
      </c>
      <c r="BP21" s="67"/>
    </row>
    <row r="22" spans="1:68" x14ac:dyDescent="0.2">
      <c r="A22" s="47">
        <v>5</v>
      </c>
      <c r="B22" s="48" t="s">
        <v>46</v>
      </c>
      <c r="C22" s="48"/>
      <c r="E22" s="60"/>
      <c r="F22" s="76"/>
      <c r="G22" s="56"/>
      <c r="H22" s="57"/>
      <c r="I22" s="75"/>
      <c r="K22" s="64"/>
      <c r="L22" s="76"/>
      <c r="M22" s="56"/>
      <c r="N22" s="60"/>
      <c r="O22" s="75"/>
      <c r="Q22" s="60"/>
      <c r="R22" s="76"/>
      <c r="S22" s="56"/>
      <c r="T22" s="60"/>
      <c r="U22" s="75"/>
      <c r="W22" s="60"/>
      <c r="X22" s="55"/>
      <c r="Y22" s="56"/>
      <c r="Z22" s="60"/>
      <c r="AA22" s="60"/>
      <c r="AC22" s="60"/>
      <c r="AD22" s="55"/>
      <c r="AE22" s="56"/>
      <c r="AF22" s="60"/>
      <c r="AG22" s="60"/>
      <c r="AI22" s="51"/>
      <c r="AJ22" s="58"/>
      <c r="AK22" s="55"/>
      <c r="AL22" s="56"/>
      <c r="AM22" s="58"/>
      <c r="AN22" s="61"/>
      <c r="AO22" s="61"/>
      <c r="AQ22" s="51"/>
      <c r="AR22" s="58"/>
      <c r="AS22" s="55"/>
      <c r="AT22" s="56"/>
      <c r="AU22" s="58"/>
      <c r="AV22" s="61"/>
      <c r="AW22" s="61">
        <f t="shared" si="0"/>
        <v>0</v>
      </c>
      <c r="AY22" s="60"/>
      <c r="AZ22" s="76"/>
      <c r="BA22" s="56"/>
      <c r="BB22" s="60"/>
      <c r="BC22" s="75"/>
      <c r="BD22" s="53"/>
      <c r="BE22" s="62"/>
      <c r="BF22" s="117"/>
      <c r="BG22" s="118"/>
      <c r="BH22" s="119"/>
      <c r="BI22" s="120" t="s">
        <v>182</v>
      </c>
      <c r="BJ22" s="118"/>
      <c r="BP22" s="67"/>
    </row>
    <row r="23" spans="1:68" x14ac:dyDescent="0.2">
      <c r="A23" s="47"/>
      <c r="B23" s="48" t="s">
        <v>47</v>
      </c>
      <c r="C23" s="48" t="s">
        <v>0</v>
      </c>
      <c r="E23" s="60">
        <v>120.72375000000001</v>
      </c>
      <c r="F23" s="76">
        <f>1/12</f>
        <v>8.3333333333333329E-2</v>
      </c>
      <c r="G23" s="56">
        <v>1</v>
      </c>
      <c r="H23" s="57">
        <f>E23*F23*G23</f>
        <v>10.0603125</v>
      </c>
      <c r="I23" s="75">
        <f>H23*BG23</f>
        <v>135470.61680886682</v>
      </c>
      <c r="J23" s="63"/>
      <c r="K23" s="64">
        <v>30</v>
      </c>
      <c r="L23" s="76">
        <f>1/12</f>
        <v>8.3333333333333329E-2</v>
      </c>
      <c r="M23" s="56">
        <v>1</v>
      </c>
      <c r="N23" s="57">
        <v>2.5</v>
      </c>
      <c r="O23" s="75"/>
      <c r="P23" s="63"/>
      <c r="Q23" s="60">
        <v>26.25</v>
      </c>
      <c r="R23" s="76">
        <v>0.16700000000000001</v>
      </c>
      <c r="S23" s="56">
        <v>1</v>
      </c>
      <c r="T23" s="57">
        <f>Q23*R23*S23</f>
        <v>4.38375</v>
      </c>
      <c r="U23" s="75">
        <f>T23*BG23</f>
        <v>59030.901518801715</v>
      </c>
      <c r="V23" s="63"/>
      <c r="W23" s="60"/>
      <c r="X23" s="55"/>
      <c r="Y23" s="56"/>
      <c r="Z23" s="60"/>
      <c r="AA23" s="60"/>
      <c r="AB23" s="63"/>
      <c r="AC23" s="60">
        <v>19.162500000000001</v>
      </c>
      <c r="AD23" s="76">
        <f>1/6</f>
        <v>0.16666666666666666</v>
      </c>
      <c r="AE23" s="56">
        <v>1</v>
      </c>
      <c r="AF23" s="57">
        <f>AC23*AD23*AE23</f>
        <v>3.1937500000000001</v>
      </c>
      <c r="AG23" s="75">
        <f>AF23*BG23</f>
        <v>43006.545018687873</v>
      </c>
      <c r="AH23" s="63"/>
      <c r="AI23" s="51"/>
      <c r="AJ23" s="58"/>
      <c r="AK23" s="55"/>
      <c r="AL23" s="56"/>
      <c r="AM23" s="58"/>
      <c r="AN23" s="61"/>
      <c r="AO23" s="61"/>
      <c r="AP23" s="63"/>
      <c r="AQ23" s="51"/>
      <c r="AR23" s="58"/>
      <c r="AS23" s="55"/>
      <c r="AT23" s="56"/>
      <c r="AU23" s="58"/>
      <c r="AV23" s="61"/>
      <c r="AW23" s="61">
        <f t="shared" si="0"/>
        <v>0</v>
      </c>
      <c r="AX23" s="63"/>
      <c r="AY23" s="60">
        <v>1.05</v>
      </c>
      <c r="AZ23" s="76">
        <v>8.3333333333333329E-2</v>
      </c>
      <c r="BA23" s="56">
        <v>1</v>
      </c>
      <c r="BB23" s="57">
        <f>AY23*AZ23*BA23</f>
        <v>8.7499999999999994E-2</v>
      </c>
      <c r="BC23" s="75">
        <f>BB23*BG23</f>
        <v>1178.2615073613115</v>
      </c>
      <c r="BD23" s="65"/>
      <c r="BE23" s="62">
        <v>21.327608374215327</v>
      </c>
      <c r="BF23" s="117" t="s">
        <v>124</v>
      </c>
      <c r="BG23" s="118">
        <v>13465.84579841499</v>
      </c>
      <c r="BH23" s="119" t="e">
        <f>#REF!*BG23</f>
        <v>#REF!</v>
      </c>
      <c r="BI23" s="120">
        <v>32.082268172997146</v>
      </c>
      <c r="BJ23" s="109">
        <v>24.06170112974786</v>
      </c>
      <c r="BP23" s="67"/>
    </row>
    <row r="24" spans="1:68" x14ac:dyDescent="0.2">
      <c r="A24" s="47"/>
      <c r="B24" s="48" t="s">
        <v>48</v>
      </c>
      <c r="C24" s="48" t="s">
        <v>169</v>
      </c>
      <c r="E24" s="60"/>
      <c r="F24" s="76"/>
      <c r="G24" s="56"/>
      <c r="H24" s="57"/>
      <c r="I24" s="75"/>
      <c r="K24" s="64">
        <v>25.550000000000004</v>
      </c>
      <c r="L24" s="76">
        <f>1/6</f>
        <v>0.16666666666666666</v>
      </c>
      <c r="M24" s="56">
        <v>1</v>
      </c>
      <c r="N24" s="57">
        <f>K24*L24*M24</f>
        <v>4.2583333333333337</v>
      </c>
      <c r="O24" s="75">
        <f>N24*BG24</f>
        <v>8147.8546457957009</v>
      </c>
      <c r="Q24" s="60">
        <v>26.25</v>
      </c>
      <c r="R24" s="76">
        <v>0.16700000000000001</v>
      </c>
      <c r="S24" s="56">
        <v>1</v>
      </c>
      <c r="T24" s="57">
        <f>Q24*R24*S24</f>
        <v>4.38375</v>
      </c>
      <c r="U24" s="75">
        <f>T24*BG24</f>
        <v>8387.8257072814649</v>
      </c>
      <c r="W24" s="60"/>
      <c r="X24" s="55"/>
      <c r="Y24" s="56"/>
      <c r="Z24" s="60"/>
      <c r="AA24" s="60"/>
      <c r="AC24" s="60">
        <v>12.775000000000002</v>
      </c>
      <c r="AD24" s="76">
        <f>1/6</f>
        <v>0.16666666666666666</v>
      </c>
      <c r="AE24" s="56">
        <v>1</v>
      </c>
      <c r="AF24" s="57">
        <f>AC24*AD24*AE24</f>
        <v>2.1291666666666669</v>
      </c>
      <c r="AG24" s="75">
        <f>AF24*BG24</f>
        <v>4073.9273228978504</v>
      </c>
      <c r="AI24" s="51"/>
      <c r="AJ24" s="58"/>
      <c r="AK24" s="55"/>
      <c r="AL24" s="56"/>
      <c r="AM24" s="58"/>
      <c r="AN24" s="61"/>
      <c r="AO24" s="61"/>
      <c r="AQ24" s="51"/>
      <c r="AR24" s="58"/>
      <c r="AS24" s="55"/>
      <c r="AT24" s="56"/>
      <c r="AU24" s="58"/>
      <c r="AV24" s="61"/>
      <c r="AW24" s="61">
        <f t="shared" si="0"/>
        <v>0</v>
      </c>
      <c r="AY24" s="60"/>
      <c r="AZ24" s="76"/>
      <c r="BA24" s="56"/>
      <c r="BB24" s="60"/>
      <c r="BC24" s="75"/>
      <c r="BD24" s="53"/>
      <c r="BE24" s="62">
        <v>11.358291828656141</v>
      </c>
      <c r="BF24" s="117" t="s">
        <v>125</v>
      </c>
      <c r="BG24" s="118">
        <v>1913.3905234745284</v>
      </c>
      <c r="BH24" s="119" t="e">
        <f>#REF!*BG24</f>
        <v>#REF!</v>
      </c>
      <c r="BI24" s="120">
        <v>17.085824066174286</v>
      </c>
      <c r="BJ24" s="109">
        <v>12.814368049630716</v>
      </c>
      <c r="BP24" s="67"/>
    </row>
    <row r="25" spans="1:68" x14ac:dyDescent="0.2">
      <c r="A25" s="47">
        <v>6</v>
      </c>
      <c r="B25" s="48" t="s">
        <v>16</v>
      </c>
      <c r="C25" s="48"/>
      <c r="E25" s="60"/>
      <c r="F25" s="76"/>
      <c r="G25" s="56"/>
      <c r="H25" s="57"/>
      <c r="I25" s="75"/>
      <c r="K25" s="64"/>
      <c r="L25" s="76"/>
      <c r="M25" s="56"/>
      <c r="N25" s="60"/>
      <c r="O25" s="75"/>
      <c r="Q25" s="60"/>
      <c r="R25" s="76"/>
      <c r="S25" s="56"/>
      <c r="T25" s="60"/>
      <c r="U25" s="75"/>
      <c r="W25" s="60"/>
      <c r="X25" s="55"/>
      <c r="Y25" s="56"/>
      <c r="Z25" s="60"/>
      <c r="AA25" s="60"/>
      <c r="AC25" s="60"/>
      <c r="AD25" s="76"/>
      <c r="AE25" s="56"/>
      <c r="AF25" s="60"/>
      <c r="AG25" s="75"/>
      <c r="AI25" s="51"/>
      <c r="AJ25" s="58"/>
      <c r="AK25" s="55"/>
      <c r="AL25" s="56"/>
      <c r="AM25" s="58"/>
      <c r="AN25" s="61"/>
      <c r="AO25" s="61"/>
      <c r="AQ25" s="51"/>
      <c r="AR25" s="58"/>
      <c r="AS25" s="55"/>
      <c r="AT25" s="56"/>
      <c r="AU25" s="58"/>
      <c r="AV25" s="61"/>
      <c r="AW25" s="61">
        <f t="shared" si="0"/>
        <v>0</v>
      </c>
      <c r="AY25" s="60"/>
      <c r="AZ25" s="76"/>
      <c r="BA25" s="56"/>
      <c r="BB25" s="60"/>
      <c r="BC25" s="75"/>
      <c r="BD25" s="53"/>
      <c r="BE25" s="62"/>
      <c r="BF25" s="117"/>
      <c r="BG25" s="118"/>
      <c r="BH25" s="119"/>
      <c r="BI25" s="120" t="s">
        <v>182</v>
      </c>
      <c r="BJ25" s="118"/>
      <c r="BP25" s="67"/>
    </row>
    <row r="26" spans="1:68" x14ac:dyDescent="0.2">
      <c r="A26" s="47"/>
      <c r="B26" s="48" t="s">
        <v>49</v>
      </c>
      <c r="C26" s="48" t="s">
        <v>50</v>
      </c>
      <c r="E26" s="60">
        <v>174.37875000000003</v>
      </c>
      <c r="F26" s="76">
        <f t="shared" ref="F26:F31" si="1">1/12</f>
        <v>8.3333333333333329E-2</v>
      </c>
      <c r="G26" s="56">
        <v>1</v>
      </c>
      <c r="H26" s="57">
        <f t="shared" ref="H26:H31" si="2">E26*F26*G26</f>
        <v>14.531562500000001</v>
      </c>
      <c r="I26" s="75">
        <f t="shared" ref="I26:I31" si="3">H26*BG26</f>
        <v>20695.577737682612</v>
      </c>
      <c r="J26" s="63"/>
      <c r="K26" s="64">
        <v>57.487500000000004</v>
      </c>
      <c r="L26" s="76">
        <f t="shared" ref="L26:L31" si="4">1/12</f>
        <v>8.3333333333333329E-2</v>
      </c>
      <c r="M26" s="56">
        <v>1</v>
      </c>
      <c r="N26" s="57">
        <f t="shared" ref="N26:N31" si="5">K26*L26*M26</f>
        <v>4.7906250000000004</v>
      </c>
      <c r="O26" s="75">
        <f t="shared" ref="O26:O31" si="6">N26*BG26</f>
        <v>6822.7179354997616</v>
      </c>
      <c r="P26" s="63"/>
      <c r="Q26" s="60"/>
      <c r="R26" s="76"/>
      <c r="S26" s="56"/>
      <c r="T26" s="60"/>
      <c r="U26" s="75"/>
      <c r="V26" s="63"/>
      <c r="W26" s="60">
        <v>19.162500000000001</v>
      </c>
      <c r="X26" s="76">
        <f>1/6</f>
        <v>0.16666666666666666</v>
      </c>
      <c r="Y26" s="56">
        <v>1</v>
      </c>
      <c r="Z26" s="57">
        <f>W26*X26*Y26</f>
        <v>3.1937500000000001</v>
      </c>
      <c r="AA26" s="75">
        <f>Z26*BG26</f>
        <v>4548.4786236665077</v>
      </c>
      <c r="AB26" s="63"/>
      <c r="AC26" s="60"/>
      <c r="AD26" s="76"/>
      <c r="AE26" s="56"/>
      <c r="AF26" s="60"/>
      <c r="AG26" s="75"/>
      <c r="AH26" s="63"/>
      <c r="AI26" s="51"/>
      <c r="AJ26" s="58"/>
      <c r="AK26" s="55"/>
      <c r="AL26" s="56"/>
      <c r="AM26" s="58"/>
      <c r="AN26" s="61"/>
      <c r="AO26" s="61"/>
      <c r="AP26" s="63"/>
      <c r="AQ26" s="51"/>
      <c r="AR26" s="58"/>
      <c r="AS26" s="55"/>
      <c r="AT26" s="56"/>
      <c r="AU26" s="58"/>
      <c r="AV26" s="61"/>
      <c r="AW26" s="61">
        <f t="shared" si="0"/>
        <v>0</v>
      </c>
      <c r="AX26" s="63"/>
      <c r="AY26" s="60"/>
      <c r="AZ26" s="76"/>
      <c r="BA26" s="56"/>
      <c r="BB26" s="60"/>
      <c r="BC26" s="75"/>
      <c r="BD26" s="65"/>
      <c r="BE26" s="81">
        <v>23.743074287643715</v>
      </c>
      <c r="BF26" s="117" t="s">
        <v>126</v>
      </c>
      <c r="BG26" s="118">
        <v>1424.1811737507655</v>
      </c>
      <c r="BH26" s="119" t="e">
        <f>#REF!*BG26</f>
        <v>#REF!</v>
      </c>
      <c r="BI26" s="120">
        <v>35.71575692793094</v>
      </c>
      <c r="BJ26" s="109">
        <v>26.786817695948205</v>
      </c>
      <c r="BP26" s="67"/>
    </row>
    <row r="27" spans="1:68" x14ac:dyDescent="0.2">
      <c r="A27" s="47"/>
      <c r="B27" s="48" t="s">
        <v>51</v>
      </c>
      <c r="C27" s="48" t="s">
        <v>70</v>
      </c>
      <c r="E27" s="60">
        <v>174.37875000000003</v>
      </c>
      <c r="F27" s="76">
        <f t="shared" si="1"/>
        <v>8.3333333333333329E-2</v>
      </c>
      <c r="G27" s="56">
        <v>1</v>
      </c>
      <c r="H27" s="57">
        <f t="shared" si="2"/>
        <v>14.531562500000001</v>
      </c>
      <c r="I27" s="75">
        <f t="shared" si="3"/>
        <v>3073.7163125482712</v>
      </c>
      <c r="J27" s="63"/>
      <c r="K27" s="64">
        <v>57.487500000000004</v>
      </c>
      <c r="L27" s="76">
        <f t="shared" si="4"/>
        <v>8.3333333333333329E-2</v>
      </c>
      <c r="M27" s="56">
        <v>1</v>
      </c>
      <c r="N27" s="57">
        <f t="shared" si="5"/>
        <v>4.7906250000000004</v>
      </c>
      <c r="O27" s="75">
        <f t="shared" si="6"/>
        <v>1013.3130700708585</v>
      </c>
      <c r="P27" s="63"/>
      <c r="Q27" s="60"/>
      <c r="R27" s="76"/>
      <c r="S27" s="56"/>
      <c r="T27" s="60"/>
      <c r="U27" s="75"/>
      <c r="V27" s="63"/>
      <c r="W27" s="60"/>
      <c r="X27" s="76"/>
      <c r="Y27" s="56"/>
      <c r="Z27" s="60"/>
      <c r="AA27" s="75"/>
      <c r="AB27" s="63"/>
      <c r="AC27" s="60"/>
      <c r="AD27" s="76"/>
      <c r="AE27" s="56"/>
      <c r="AF27" s="60"/>
      <c r="AG27" s="75"/>
      <c r="AH27" s="63"/>
      <c r="AI27" s="51"/>
      <c r="AJ27" s="58"/>
      <c r="AK27" s="55"/>
      <c r="AL27" s="56"/>
      <c r="AM27" s="58"/>
      <c r="AN27" s="61"/>
      <c r="AO27" s="61"/>
      <c r="AP27" s="63"/>
      <c r="AQ27" s="51"/>
      <c r="AR27" s="58"/>
      <c r="AS27" s="55"/>
      <c r="AT27" s="56"/>
      <c r="AU27" s="58"/>
      <c r="AV27" s="61"/>
      <c r="AW27" s="61">
        <f t="shared" si="0"/>
        <v>0</v>
      </c>
      <c r="AX27" s="63"/>
      <c r="AY27" s="60"/>
      <c r="AZ27" s="76"/>
      <c r="BA27" s="56"/>
      <c r="BB27" s="60"/>
      <c r="BC27" s="75"/>
      <c r="BD27" s="65"/>
      <c r="BE27" s="81">
        <v>20.375262331949571</v>
      </c>
      <c r="BF27" s="117" t="s">
        <v>127</v>
      </c>
      <c r="BG27" s="118">
        <v>211.52001462666323</v>
      </c>
      <c r="BH27" s="119" t="e">
        <f>#REF!*BG27</f>
        <v>#REF!</v>
      </c>
      <c r="BI27" s="120">
        <v>30.649692115458464</v>
      </c>
      <c r="BJ27" s="109">
        <v>22.987269086593848</v>
      </c>
      <c r="BP27" s="67"/>
    </row>
    <row r="28" spans="1:68" x14ac:dyDescent="0.2">
      <c r="A28" s="47"/>
      <c r="B28" s="48" t="s">
        <v>52</v>
      </c>
      <c r="C28" s="48" t="s">
        <v>53</v>
      </c>
      <c r="E28" s="60">
        <v>174.37875000000003</v>
      </c>
      <c r="F28" s="76">
        <f t="shared" si="1"/>
        <v>8.3333333333333329E-2</v>
      </c>
      <c r="G28" s="56">
        <v>1</v>
      </c>
      <c r="H28" s="57">
        <f t="shared" si="2"/>
        <v>14.531562500000001</v>
      </c>
      <c r="I28" s="75">
        <f t="shared" si="3"/>
        <v>52471.940732135838</v>
      </c>
      <c r="J28" s="63"/>
      <c r="K28" s="64">
        <v>57.487500000000004</v>
      </c>
      <c r="L28" s="76">
        <f t="shared" si="4"/>
        <v>8.3333333333333329E-2</v>
      </c>
      <c r="M28" s="56">
        <v>1</v>
      </c>
      <c r="N28" s="57">
        <f t="shared" si="5"/>
        <v>4.7906250000000004</v>
      </c>
      <c r="O28" s="75">
        <f t="shared" si="6"/>
        <v>17298.44199960522</v>
      </c>
      <c r="P28" s="63"/>
      <c r="Q28" s="60">
        <v>21</v>
      </c>
      <c r="R28" s="76">
        <v>0.16700000000000001</v>
      </c>
      <c r="S28" s="56">
        <v>1</v>
      </c>
      <c r="T28" s="57">
        <f>Q28*R28*S28</f>
        <v>3.5070000000000001</v>
      </c>
      <c r="U28" s="75">
        <f>T28*BG28</f>
        <v>12663.407403546615</v>
      </c>
      <c r="V28" s="63"/>
      <c r="W28" s="60"/>
      <c r="X28" s="76"/>
      <c r="Y28" s="56"/>
      <c r="Z28" s="60"/>
      <c r="AA28" s="75"/>
      <c r="AB28" s="63"/>
      <c r="AC28" s="60">
        <v>19.162500000000001</v>
      </c>
      <c r="AD28" s="76">
        <f>1/6</f>
        <v>0.16666666666666666</v>
      </c>
      <c r="AE28" s="56">
        <v>1</v>
      </c>
      <c r="AF28" s="57">
        <f>AC28*AD28*AE28</f>
        <v>3.1937500000000001</v>
      </c>
      <c r="AG28" s="75">
        <f>AF28*BG28</f>
        <v>11532.294666403479</v>
      </c>
      <c r="AH28" s="63"/>
      <c r="AI28" s="51"/>
      <c r="AJ28" s="58"/>
      <c r="AK28" s="55"/>
      <c r="AL28" s="56"/>
      <c r="AM28" s="58"/>
      <c r="AN28" s="61"/>
      <c r="AO28" s="61"/>
      <c r="AP28" s="63"/>
      <c r="AQ28" s="51"/>
      <c r="AR28" s="58"/>
      <c r="AS28" s="55"/>
      <c r="AT28" s="56"/>
      <c r="AU28" s="58"/>
      <c r="AV28" s="61"/>
      <c r="AW28" s="61">
        <f t="shared" si="0"/>
        <v>0</v>
      </c>
      <c r="AX28" s="63"/>
      <c r="AY28" s="60">
        <v>1.05</v>
      </c>
      <c r="AZ28" s="76">
        <v>8.3333333333333329E-2</v>
      </c>
      <c r="BA28" s="56">
        <v>1</v>
      </c>
      <c r="BB28" s="57">
        <f>AY28*AZ28*BA28</f>
        <v>8.7499999999999994E-2</v>
      </c>
      <c r="BC28" s="75">
        <f>BB28*BG28</f>
        <v>315.95327853160217</v>
      </c>
      <c r="BD28" s="65"/>
      <c r="BE28" s="81">
        <v>27.533477442161946</v>
      </c>
      <c r="BF28" s="117" t="s">
        <v>128</v>
      </c>
      <c r="BG28" s="118">
        <v>3610.894611789739</v>
      </c>
      <c r="BH28" s="119" t="e">
        <f>#REF!*BG28</f>
        <v>#REF!</v>
      </c>
      <c r="BI28" s="120">
        <v>41.41750877714653</v>
      </c>
      <c r="BJ28" s="109">
        <v>31.063131582859896</v>
      </c>
      <c r="BN28" s="11"/>
      <c r="BP28" s="67"/>
    </row>
    <row r="29" spans="1:68" x14ac:dyDescent="0.2">
      <c r="A29" s="47"/>
      <c r="B29" s="48" t="s">
        <v>54</v>
      </c>
      <c r="C29" s="48" t="s">
        <v>55</v>
      </c>
      <c r="E29" s="60">
        <v>67.068750000000009</v>
      </c>
      <c r="F29" s="76">
        <f t="shared" si="1"/>
        <v>8.3333333333333329E-2</v>
      </c>
      <c r="G29" s="56">
        <v>1</v>
      </c>
      <c r="H29" s="57">
        <f t="shared" si="2"/>
        <v>5.5890625000000007</v>
      </c>
      <c r="I29" s="75">
        <f t="shared" si="3"/>
        <v>64921.713213875169</v>
      </c>
      <c r="J29" s="63"/>
      <c r="K29" s="64">
        <v>12.775000000000002</v>
      </c>
      <c r="L29" s="76">
        <f t="shared" si="4"/>
        <v>8.3333333333333329E-2</v>
      </c>
      <c r="M29" s="56">
        <v>1</v>
      </c>
      <c r="N29" s="57">
        <f t="shared" si="5"/>
        <v>1.0645833333333334</v>
      </c>
      <c r="O29" s="75">
        <f t="shared" si="6"/>
        <v>12366.040612166698</v>
      </c>
      <c r="P29" s="63"/>
      <c r="Q29" s="60">
        <v>21</v>
      </c>
      <c r="R29" s="76">
        <v>0.16700000000000001</v>
      </c>
      <c r="S29" s="56">
        <v>1</v>
      </c>
      <c r="T29" s="57">
        <f>Q29*R29*S29</f>
        <v>3.5070000000000001</v>
      </c>
      <c r="U29" s="75">
        <f>T29*BG29</f>
        <v>40736.786937175988</v>
      </c>
      <c r="V29" s="63"/>
      <c r="W29" s="60">
        <v>19.162500000000001</v>
      </c>
      <c r="X29" s="76">
        <f>1/6</f>
        <v>0.16666666666666666</v>
      </c>
      <c r="Y29" s="56">
        <v>1</v>
      </c>
      <c r="Z29" s="57">
        <f>W29*X29*Y29</f>
        <v>3.1937500000000001</v>
      </c>
      <c r="AA29" s="75">
        <f>Z29*BG29</f>
        <v>37098.12183650009</v>
      </c>
      <c r="AB29" s="63"/>
      <c r="AC29" s="60"/>
      <c r="AD29" s="76"/>
      <c r="AE29" s="56"/>
      <c r="AF29" s="60"/>
      <c r="AG29" s="75"/>
      <c r="AH29" s="63"/>
      <c r="AI29" s="51"/>
      <c r="AJ29" s="58"/>
      <c r="AK29" s="55"/>
      <c r="AL29" s="56"/>
      <c r="AM29" s="58"/>
      <c r="AN29" s="61"/>
      <c r="AO29" s="61"/>
      <c r="AP29" s="63"/>
      <c r="AQ29" s="51"/>
      <c r="AR29" s="58"/>
      <c r="AS29" s="55"/>
      <c r="AT29" s="56"/>
      <c r="AU29" s="58"/>
      <c r="AV29" s="61"/>
      <c r="AW29" s="61">
        <f t="shared" si="0"/>
        <v>0</v>
      </c>
      <c r="AX29" s="63"/>
      <c r="AY29" s="60">
        <v>1.05</v>
      </c>
      <c r="AZ29" s="76">
        <v>8.3333333333333329E-2</v>
      </c>
      <c r="BA29" s="56">
        <v>1</v>
      </c>
      <c r="BB29" s="57">
        <f>AY29*AZ29*BA29</f>
        <v>8.7499999999999994E-2</v>
      </c>
      <c r="BC29" s="75">
        <f>BB29*BG29</f>
        <v>1016.3868996301394</v>
      </c>
      <c r="BD29" s="65"/>
      <c r="BE29" s="81">
        <v>14.174490017908509</v>
      </c>
      <c r="BF29" s="117" t="s">
        <v>129</v>
      </c>
      <c r="BG29" s="118">
        <v>11615.850281487308</v>
      </c>
      <c r="BH29" s="119" t="e">
        <f>#REF!*BG29</f>
        <v>#REF!</v>
      </c>
      <c r="BI29" s="120">
        <v>21.322118354339054</v>
      </c>
      <c r="BJ29" s="109">
        <v>15.99158876575429</v>
      </c>
      <c r="BN29" s="11"/>
      <c r="BP29" s="67"/>
    </row>
    <row r="30" spans="1:68" x14ac:dyDescent="0.2">
      <c r="A30" s="47"/>
      <c r="B30" s="48" t="s">
        <v>56</v>
      </c>
      <c r="C30" s="48" t="s">
        <v>57</v>
      </c>
      <c r="E30" s="60">
        <v>120.72375000000001</v>
      </c>
      <c r="F30" s="76">
        <f t="shared" si="1"/>
        <v>8.3333333333333329E-2</v>
      </c>
      <c r="G30" s="56">
        <v>1</v>
      </c>
      <c r="H30" s="57">
        <f t="shared" si="2"/>
        <v>10.0603125</v>
      </c>
      <c r="I30" s="75">
        <f t="shared" si="3"/>
        <v>8207.1964813607647</v>
      </c>
      <c r="J30" s="63"/>
      <c r="K30" s="64">
        <v>25.550000000000004</v>
      </c>
      <c r="L30" s="76">
        <f t="shared" si="4"/>
        <v>8.3333333333333329E-2</v>
      </c>
      <c r="M30" s="56">
        <v>1</v>
      </c>
      <c r="N30" s="57">
        <f t="shared" si="5"/>
        <v>2.1291666666666669</v>
      </c>
      <c r="O30" s="75">
        <f t="shared" si="6"/>
        <v>1736.9728002879926</v>
      </c>
      <c r="P30" s="63"/>
      <c r="Q30" s="60"/>
      <c r="R30" s="76"/>
      <c r="S30" s="56"/>
      <c r="T30" s="60"/>
      <c r="U30" s="75"/>
      <c r="V30" s="63"/>
      <c r="W30" s="60"/>
      <c r="X30" s="76"/>
      <c r="Y30" s="56"/>
      <c r="Z30" s="60"/>
      <c r="AA30" s="75"/>
      <c r="AB30" s="63"/>
      <c r="AC30" s="60">
        <v>428.53482000000002</v>
      </c>
      <c r="AD30" s="76">
        <f>1/6</f>
        <v>0.16666666666666666</v>
      </c>
      <c r="AE30" s="56">
        <v>1</v>
      </c>
      <c r="AF30" s="57">
        <f>AC30*AD30*AE30</f>
        <v>71.422470000000004</v>
      </c>
      <c r="AG30" s="75">
        <f>AF30*BG30</f>
        <v>58266.405191100654</v>
      </c>
      <c r="AH30" s="63"/>
      <c r="AI30" s="51"/>
      <c r="AJ30" s="58"/>
      <c r="AK30" s="55"/>
      <c r="AL30" s="56"/>
      <c r="AM30" s="58"/>
      <c r="AN30" s="61"/>
      <c r="AO30" s="61"/>
      <c r="AP30" s="63"/>
      <c r="AQ30" s="51"/>
      <c r="AR30" s="58"/>
      <c r="AS30" s="55"/>
      <c r="AT30" s="56"/>
      <c r="AU30" s="58"/>
      <c r="AV30" s="61"/>
      <c r="AW30" s="61">
        <f t="shared" si="0"/>
        <v>0</v>
      </c>
      <c r="AX30" s="63"/>
      <c r="AY30" s="60">
        <v>1.05</v>
      </c>
      <c r="AZ30" s="76">
        <v>8.3333333333333329E-2</v>
      </c>
      <c r="BA30" s="56">
        <v>1</v>
      </c>
      <c r="BB30" s="57">
        <f>AY30*AZ30*BA30</f>
        <v>8.7499999999999994E-2</v>
      </c>
      <c r="BC30" s="75">
        <f>BB30*BG30</f>
        <v>71.382443847451739</v>
      </c>
      <c r="BD30" s="65"/>
      <c r="BE30" s="81">
        <v>88.26113677918255</v>
      </c>
      <c r="BF30" s="117" t="s">
        <v>130</v>
      </c>
      <c r="BG30" s="118">
        <v>815.7993582565914</v>
      </c>
      <c r="BH30" s="119" t="e">
        <f>#REF!*BG30</f>
        <v>#REF!</v>
      </c>
      <c r="BI30" s="120">
        <v>132.76769761145314</v>
      </c>
      <c r="BJ30" s="109">
        <v>99.575773208589851</v>
      </c>
      <c r="BN30" s="11"/>
      <c r="BP30" s="67"/>
    </row>
    <row r="31" spans="1:68" x14ac:dyDescent="0.2">
      <c r="A31" s="47"/>
      <c r="B31" s="48" t="s">
        <v>58</v>
      </c>
      <c r="C31" s="48" t="s">
        <v>71</v>
      </c>
      <c r="E31" s="60">
        <v>120.72375000000001</v>
      </c>
      <c r="F31" s="76">
        <f t="shared" si="1"/>
        <v>8.3333333333333329E-2</v>
      </c>
      <c r="G31" s="56">
        <v>1</v>
      </c>
      <c r="H31" s="57">
        <f t="shared" si="2"/>
        <v>10.0603125</v>
      </c>
      <c r="I31" s="75">
        <f t="shared" si="3"/>
        <v>13970.667278678702</v>
      </c>
      <c r="J31" s="63"/>
      <c r="K31" s="64">
        <v>25.550000000000004</v>
      </c>
      <c r="L31" s="76">
        <f t="shared" si="4"/>
        <v>8.3333333333333329E-2</v>
      </c>
      <c r="M31" s="56">
        <v>1</v>
      </c>
      <c r="N31" s="57">
        <f t="shared" si="5"/>
        <v>2.1291666666666669</v>
      </c>
      <c r="O31" s="75">
        <f t="shared" si="6"/>
        <v>2956.7549796145404</v>
      </c>
      <c r="P31" s="63"/>
      <c r="Q31" s="60"/>
      <c r="R31" s="76"/>
      <c r="S31" s="56"/>
      <c r="T31" s="60"/>
      <c r="U31" s="75"/>
      <c r="V31" s="63"/>
      <c r="W31" s="60"/>
      <c r="X31" s="76"/>
      <c r="Y31" s="56"/>
      <c r="Z31" s="60"/>
      <c r="AA31" s="75"/>
      <c r="AB31" s="63"/>
      <c r="AC31" s="60">
        <v>428.53482000000002</v>
      </c>
      <c r="AD31" s="76">
        <f>1/6</f>
        <v>0.16666666666666666</v>
      </c>
      <c r="AE31" s="56">
        <v>1</v>
      </c>
      <c r="AF31" s="57">
        <f>AC31*AD31*AE31</f>
        <v>71.422470000000004</v>
      </c>
      <c r="AG31" s="75">
        <f>AF31*BG31</f>
        <v>99183.754440173827</v>
      </c>
      <c r="AH31" s="63"/>
      <c r="AI31" s="51"/>
      <c r="AJ31" s="58"/>
      <c r="AK31" s="55"/>
      <c r="AL31" s="56"/>
      <c r="AM31" s="58"/>
      <c r="AN31" s="61"/>
      <c r="AO31" s="61"/>
      <c r="AP31" s="63"/>
      <c r="AQ31" s="51"/>
      <c r="AR31" s="58"/>
      <c r="AS31" s="55"/>
      <c r="AT31" s="56"/>
      <c r="AU31" s="58"/>
      <c r="AV31" s="61"/>
      <c r="AW31" s="61">
        <f t="shared" si="0"/>
        <v>0</v>
      </c>
      <c r="AX31" s="63"/>
      <c r="AY31" s="60"/>
      <c r="AZ31" s="76"/>
      <c r="BA31" s="56"/>
      <c r="BB31" s="60"/>
      <c r="BC31" s="75"/>
      <c r="BD31" s="65"/>
      <c r="BE31" s="81">
        <v>88.1688679584786</v>
      </c>
      <c r="BF31" s="117" t="s">
        <v>131</v>
      </c>
      <c r="BG31" s="118">
        <v>1388.6911841633848</v>
      </c>
      <c r="BH31" s="119" t="e">
        <f>#REF!*BG31</f>
        <v>#REF!</v>
      </c>
      <c r="BI31" s="120">
        <v>132.62890131522101</v>
      </c>
      <c r="BJ31" s="109">
        <v>99.471675986415761</v>
      </c>
      <c r="BN31" s="11"/>
      <c r="BP31" s="67"/>
    </row>
    <row r="32" spans="1:68" x14ac:dyDescent="0.2">
      <c r="A32" s="47">
        <v>7</v>
      </c>
      <c r="B32" s="48" t="s">
        <v>17</v>
      </c>
      <c r="C32" s="48"/>
      <c r="E32" s="60"/>
      <c r="F32" s="76"/>
      <c r="G32" s="56"/>
      <c r="H32" s="57"/>
      <c r="I32" s="75"/>
      <c r="K32" s="64"/>
      <c r="L32" s="76"/>
      <c r="M32" s="56"/>
      <c r="N32" s="60"/>
      <c r="O32" s="75"/>
      <c r="Q32" s="60"/>
      <c r="R32" s="76"/>
      <c r="S32" s="56"/>
      <c r="T32" s="60"/>
      <c r="U32" s="75"/>
      <c r="W32" s="60"/>
      <c r="X32" s="76"/>
      <c r="Y32" s="56"/>
      <c r="Z32" s="60"/>
      <c r="AA32" s="75"/>
      <c r="AC32" s="60"/>
      <c r="AD32" s="55"/>
      <c r="AE32" s="56"/>
      <c r="AF32" s="60"/>
      <c r="AG32" s="60"/>
      <c r="AI32" s="51"/>
      <c r="AJ32" s="58"/>
      <c r="AK32" s="55"/>
      <c r="AL32" s="56"/>
      <c r="AM32" s="58"/>
      <c r="AN32" s="61"/>
      <c r="AO32" s="61"/>
      <c r="AQ32" s="51"/>
      <c r="AR32" s="58"/>
      <c r="AS32" s="55"/>
      <c r="AT32" s="56"/>
      <c r="AU32" s="58"/>
      <c r="AV32" s="61"/>
      <c r="AW32" s="61">
        <f t="shared" si="0"/>
        <v>0</v>
      </c>
      <c r="AY32" s="60"/>
      <c r="AZ32" s="76"/>
      <c r="BA32" s="56"/>
      <c r="BB32" s="60"/>
      <c r="BC32" s="75"/>
      <c r="BD32" s="53"/>
      <c r="BE32" s="62"/>
      <c r="BF32" s="117"/>
      <c r="BG32" s="118"/>
      <c r="BH32" s="119"/>
      <c r="BI32" s="120" t="s">
        <v>182</v>
      </c>
      <c r="BJ32" s="118"/>
      <c r="BN32" s="11"/>
      <c r="BP32" s="67"/>
    </row>
    <row r="33" spans="1:68" x14ac:dyDescent="0.2">
      <c r="A33" s="47"/>
      <c r="B33" s="48" t="s">
        <v>60</v>
      </c>
      <c r="C33" s="48" t="s">
        <v>61</v>
      </c>
      <c r="E33" s="60">
        <v>67.068750000000009</v>
      </c>
      <c r="F33" s="76">
        <f>1/12</f>
        <v>8.3333333333333329E-2</v>
      </c>
      <c r="G33" s="56">
        <v>1</v>
      </c>
      <c r="H33" s="57">
        <f>E33*F33*G33</f>
        <v>5.5890625000000007</v>
      </c>
      <c r="I33" s="75">
        <f>H33*BG33</f>
        <v>128347.44269076431</v>
      </c>
      <c r="J33" s="63"/>
      <c r="K33" s="64">
        <v>12.775000000000002</v>
      </c>
      <c r="L33" s="76">
        <f>1/12</f>
        <v>8.3333333333333329E-2</v>
      </c>
      <c r="M33" s="56">
        <v>1</v>
      </c>
      <c r="N33" s="57">
        <f>K33*L33*M33</f>
        <v>1.0645833333333334</v>
      </c>
      <c r="O33" s="75">
        <f>N33*BG33</f>
        <v>24447.131941097963</v>
      </c>
      <c r="P33" s="63"/>
      <c r="Q33" s="60">
        <v>21</v>
      </c>
      <c r="R33" s="76">
        <v>0.16700000000000001</v>
      </c>
      <c r="S33" s="56">
        <v>1</v>
      </c>
      <c r="T33" s="57">
        <f>Q33*R33*S33</f>
        <v>3.5070000000000001</v>
      </c>
      <c r="U33" s="75">
        <f>T33*BG33</f>
        <v>80534.880673907363</v>
      </c>
      <c r="V33" s="63"/>
      <c r="W33" s="60">
        <v>12.775000000000002</v>
      </c>
      <c r="X33" s="76">
        <f>1/6</f>
        <v>0.16666666666666666</v>
      </c>
      <c r="Y33" s="56">
        <v>1</v>
      </c>
      <c r="Z33" s="57">
        <f>W33*X33*Y33</f>
        <v>2.1291666666666669</v>
      </c>
      <c r="AA33" s="75">
        <f>Z33*BG33</f>
        <v>48894.263882195926</v>
      </c>
      <c r="AB33" s="63"/>
      <c r="AC33" s="60"/>
      <c r="AD33" s="55"/>
      <c r="AE33" s="56"/>
      <c r="AF33" s="60"/>
      <c r="AG33" s="60"/>
      <c r="AH33" s="63"/>
      <c r="AI33" s="51"/>
      <c r="AJ33" s="58"/>
      <c r="AK33" s="55"/>
      <c r="AL33" s="56"/>
      <c r="AM33" s="58"/>
      <c r="AN33" s="61"/>
      <c r="AO33" s="61"/>
      <c r="AP33" s="63"/>
      <c r="AQ33" s="51"/>
      <c r="AR33" s="58"/>
      <c r="AS33" s="55"/>
      <c r="AT33" s="56"/>
      <c r="AU33" s="58"/>
      <c r="AV33" s="61"/>
      <c r="AW33" s="61">
        <f t="shared" si="0"/>
        <v>0</v>
      </c>
      <c r="AX33" s="63"/>
      <c r="AY33" s="60">
        <v>1.05</v>
      </c>
      <c r="AZ33" s="76">
        <v>8.3333333333333329E-2</v>
      </c>
      <c r="BA33" s="56">
        <v>1</v>
      </c>
      <c r="BB33" s="57">
        <f>AY33*AZ33*BA33</f>
        <v>8.7499999999999994E-2</v>
      </c>
      <c r="BC33" s="75">
        <f>BB33*BG33</f>
        <v>2009.3533102272295</v>
      </c>
      <c r="BD33" s="65"/>
      <c r="BE33" s="81">
        <v>13.051886032677125</v>
      </c>
      <c r="BF33" s="117" t="s">
        <v>132</v>
      </c>
      <c r="BG33" s="118">
        <v>22964.037831168338</v>
      </c>
      <c r="BH33" s="119" t="e">
        <f>#REF!*BG33</f>
        <v>#REF!</v>
      </c>
      <c r="BI33" s="120">
        <v>19.633430083514892</v>
      </c>
      <c r="BJ33" s="109">
        <v>14.725072562636168</v>
      </c>
      <c r="BN33" s="11"/>
      <c r="BP33" s="67"/>
    </row>
    <row r="34" spans="1:68" x14ac:dyDescent="0.2">
      <c r="A34" s="47"/>
      <c r="B34" s="48" t="s">
        <v>62</v>
      </c>
      <c r="C34" s="48" t="s">
        <v>63</v>
      </c>
      <c r="E34" s="60">
        <v>67.068750000000009</v>
      </c>
      <c r="F34" s="76">
        <f>1/12</f>
        <v>8.3333333333333329E-2</v>
      </c>
      <c r="G34" s="56">
        <v>1</v>
      </c>
      <c r="H34" s="57">
        <f>E34*F34*G34</f>
        <v>5.5890625000000007</v>
      </c>
      <c r="I34" s="75">
        <f>H34*BG34</f>
        <v>13553.49037542149</v>
      </c>
      <c r="J34" s="63"/>
      <c r="K34" s="64">
        <v>12.775000000000002</v>
      </c>
      <c r="L34" s="76">
        <f>1/12</f>
        <v>8.3333333333333329E-2</v>
      </c>
      <c r="M34" s="56">
        <v>1</v>
      </c>
      <c r="N34" s="57">
        <f>K34*L34*M34</f>
        <v>1.0645833333333334</v>
      </c>
      <c r="O34" s="75">
        <f>N34*BG34</f>
        <v>2581.6172143659983</v>
      </c>
      <c r="P34" s="63"/>
      <c r="Q34" s="60">
        <v>21</v>
      </c>
      <c r="R34" s="76">
        <v>0.16700000000000001</v>
      </c>
      <c r="S34" s="56">
        <v>1</v>
      </c>
      <c r="T34" s="57">
        <f>Q34*R34*S34</f>
        <v>3.5070000000000001</v>
      </c>
      <c r="U34" s="75">
        <f>T34*BG34</f>
        <v>8504.4836672703441</v>
      </c>
      <c r="V34" s="63"/>
      <c r="W34" s="60">
        <v>12.775000000000002</v>
      </c>
      <c r="X34" s="76">
        <f>1/6</f>
        <v>0.16666666666666666</v>
      </c>
      <c r="Y34" s="56">
        <v>1</v>
      </c>
      <c r="Z34" s="57">
        <f>W34*X34*Y34</f>
        <v>2.1291666666666669</v>
      </c>
      <c r="AA34" s="75">
        <f>Z34*BG34</f>
        <v>5163.2344287319966</v>
      </c>
      <c r="AB34" s="63"/>
      <c r="AC34" s="60"/>
      <c r="AD34" s="55"/>
      <c r="AE34" s="56"/>
      <c r="AF34" s="60"/>
      <c r="AG34" s="60"/>
      <c r="AH34" s="63"/>
      <c r="AI34" s="51"/>
      <c r="AJ34" s="58"/>
      <c r="AK34" s="55"/>
      <c r="AL34" s="56"/>
      <c r="AM34" s="58"/>
      <c r="AN34" s="61"/>
      <c r="AO34" s="61"/>
      <c r="AP34" s="63"/>
      <c r="AQ34" s="51"/>
      <c r="AR34" s="58"/>
      <c r="AS34" s="55"/>
      <c r="AT34" s="56"/>
      <c r="AU34" s="58"/>
      <c r="AV34" s="61"/>
      <c r="AW34" s="61">
        <f t="shared" si="0"/>
        <v>0</v>
      </c>
      <c r="AX34" s="63"/>
      <c r="AY34" s="60">
        <v>1.05</v>
      </c>
      <c r="AZ34" s="76">
        <v>8.3333333333333329E-2</v>
      </c>
      <c r="BA34" s="56">
        <v>1</v>
      </c>
      <c r="BB34" s="57">
        <f>AY34*AZ34*BA34</f>
        <v>8.7499999999999994E-2</v>
      </c>
      <c r="BC34" s="75">
        <f>BB34*BG34</f>
        <v>212.18771624926009</v>
      </c>
      <c r="BD34" s="65"/>
      <c r="BE34" s="81">
        <v>13.051886032677125</v>
      </c>
      <c r="BF34" s="117" t="s">
        <v>133</v>
      </c>
      <c r="BG34" s="118">
        <v>2425.0024714201154</v>
      </c>
      <c r="BH34" s="119" t="e">
        <f>#REF!*BG34</f>
        <v>#REF!</v>
      </c>
      <c r="BI34" s="120">
        <v>19.633430083514892</v>
      </c>
      <c r="BJ34" s="109">
        <v>14.725072562636168</v>
      </c>
      <c r="BN34" s="11"/>
      <c r="BP34" s="67"/>
    </row>
    <row r="35" spans="1:68" x14ac:dyDescent="0.2">
      <c r="A35" s="47">
        <v>8</v>
      </c>
      <c r="B35" s="48" t="s">
        <v>18</v>
      </c>
      <c r="C35" s="48"/>
      <c r="E35" s="60"/>
      <c r="F35" s="76"/>
      <c r="G35" s="56"/>
      <c r="H35" s="57"/>
      <c r="I35" s="75"/>
      <c r="K35" s="64"/>
      <c r="L35" s="76"/>
      <c r="M35" s="56"/>
      <c r="N35" s="60"/>
      <c r="O35" s="75"/>
      <c r="Q35" s="60"/>
      <c r="R35" s="76"/>
      <c r="S35" s="56"/>
      <c r="T35" s="60"/>
      <c r="U35" s="75"/>
      <c r="W35" s="60"/>
      <c r="X35" s="76"/>
      <c r="Y35" s="56"/>
      <c r="Z35" s="60"/>
      <c r="AA35" s="75"/>
      <c r="AC35" s="60"/>
      <c r="AD35" s="55"/>
      <c r="AE35" s="56"/>
      <c r="AF35" s="60"/>
      <c r="AG35" s="60"/>
      <c r="AI35" s="51"/>
      <c r="AJ35" s="58"/>
      <c r="AK35" s="55"/>
      <c r="AL35" s="56"/>
      <c r="AM35" s="58"/>
      <c r="AN35" s="61"/>
      <c r="AO35" s="61"/>
      <c r="AQ35" s="51"/>
      <c r="AR35" s="58"/>
      <c r="AS35" s="55"/>
      <c r="AT35" s="56"/>
      <c r="AU35" s="58"/>
      <c r="AV35" s="61"/>
      <c r="AW35" s="61">
        <f>AU35*BG36</f>
        <v>0</v>
      </c>
      <c r="AY35" s="60"/>
      <c r="AZ35" s="76"/>
      <c r="BA35" s="56"/>
      <c r="BB35" s="60"/>
      <c r="BC35" s="75"/>
      <c r="BD35" s="53"/>
      <c r="BE35" s="62"/>
      <c r="BF35" s="117"/>
      <c r="BG35" s="118"/>
      <c r="BH35" s="119"/>
      <c r="BI35" s="120" t="s">
        <v>182</v>
      </c>
      <c r="BJ35" s="118"/>
      <c r="BP35" s="67"/>
    </row>
    <row r="36" spans="1:68" x14ac:dyDescent="0.2">
      <c r="A36" s="47"/>
      <c r="B36" s="48" t="s">
        <v>64</v>
      </c>
      <c r="C36" s="48" t="s">
        <v>10</v>
      </c>
      <c r="E36" s="60">
        <v>26.827500000000001</v>
      </c>
      <c r="F36" s="76">
        <f>1/12</f>
        <v>8.3333333333333329E-2</v>
      </c>
      <c r="G36" s="56">
        <v>1</v>
      </c>
      <c r="H36" s="57">
        <f>E36*F36*G36</f>
        <v>2.2356249999999998</v>
      </c>
      <c r="I36" s="75">
        <f>H36*BG36</f>
        <v>392.59466957925468</v>
      </c>
      <c r="J36" s="63"/>
      <c r="K36" s="64">
        <v>12.775000000000002</v>
      </c>
      <c r="L36" s="76">
        <f>1/12</f>
        <v>8.3333333333333329E-2</v>
      </c>
      <c r="M36" s="56">
        <v>1</v>
      </c>
      <c r="N36" s="57">
        <f>K36*L36*M36</f>
        <v>1.0645833333333334</v>
      </c>
      <c r="O36" s="75">
        <f>N36*BG36</f>
        <v>186.94984265678798</v>
      </c>
      <c r="P36" s="63"/>
      <c r="Q36" s="60">
        <v>21</v>
      </c>
      <c r="R36" s="76">
        <v>0.16700000000000001</v>
      </c>
      <c r="S36" s="56">
        <v>1</v>
      </c>
      <c r="T36" s="57">
        <f>Q36*R36*S36</f>
        <v>3.5070000000000001</v>
      </c>
      <c r="U36" s="75">
        <f>T36*BG36</f>
        <v>615.85887893293659</v>
      </c>
      <c r="V36" s="63"/>
      <c r="W36" s="60"/>
      <c r="X36" s="76"/>
      <c r="Y36" s="56"/>
      <c r="Z36" s="60"/>
      <c r="AA36" s="75"/>
      <c r="AB36" s="63"/>
      <c r="AC36" s="60"/>
      <c r="AD36" s="55"/>
      <c r="AE36" s="56"/>
      <c r="AF36" s="60"/>
      <c r="AG36" s="60"/>
      <c r="AH36" s="63"/>
      <c r="AI36" s="51"/>
      <c r="AJ36" s="58"/>
      <c r="AK36" s="55"/>
      <c r="AL36" s="56"/>
      <c r="AM36" s="58"/>
      <c r="AN36" s="61"/>
      <c r="AO36" s="61"/>
      <c r="AP36" s="63"/>
      <c r="AQ36" s="51"/>
      <c r="AR36" s="58"/>
      <c r="AS36" s="55"/>
      <c r="AT36" s="56"/>
      <c r="AU36" s="58"/>
      <c r="AV36" s="61"/>
      <c r="AW36" s="61" t="e">
        <f>AU36*#REF!</f>
        <v>#REF!</v>
      </c>
      <c r="AX36" s="63"/>
      <c r="AY36" s="60"/>
      <c r="AZ36" s="76"/>
      <c r="BA36" s="56"/>
      <c r="BB36" s="60"/>
      <c r="BC36" s="75"/>
      <c r="BD36" s="65"/>
      <c r="BE36" s="81">
        <v>7.1782066880315618</v>
      </c>
      <c r="BF36" s="117" t="s">
        <v>134</v>
      </c>
      <c r="BG36" s="118">
        <v>175.60846276958557</v>
      </c>
      <c r="BH36" s="119" t="e">
        <f>#REF!*BG36</f>
        <v>#REF!</v>
      </c>
      <c r="BI36" s="120">
        <v>10.797889192538356</v>
      </c>
      <c r="BJ36" s="109">
        <v>8.0984168944037673</v>
      </c>
      <c r="BN36" s="11"/>
      <c r="BP36" s="67"/>
    </row>
    <row r="37" spans="1:68" x14ac:dyDescent="0.2">
      <c r="A37" s="47"/>
      <c r="B37" s="48" t="s">
        <v>1</v>
      </c>
      <c r="C37" s="48" t="s">
        <v>2</v>
      </c>
      <c r="E37" s="60">
        <v>120.72375000000001</v>
      </c>
      <c r="F37" s="76">
        <f>1/12</f>
        <v>8.3333333333333329E-2</v>
      </c>
      <c r="G37" s="56">
        <v>1</v>
      </c>
      <c r="H37" s="57">
        <f>E37*F37*G37</f>
        <v>10.0603125</v>
      </c>
      <c r="I37" s="75">
        <f>H37*BG37</f>
        <v>88630.566285239271</v>
      </c>
      <c r="J37" s="63"/>
      <c r="K37" s="64">
        <v>25.550000000000004</v>
      </c>
      <c r="L37" s="76">
        <f>1/12</f>
        <v>8.3333333333333329E-2</v>
      </c>
      <c r="M37" s="56">
        <v>1</v>
      </c>
      <c r="N37" s="57">
        <f>K37*L37*M37</f>
        <v>2.1291666666666669</v>
      </c>
      <c r="O37" s="75">
        <f>N37*BG37</f>
        <v>18757.791806399848</v>
      </c>
      <c r="P37" s="63"/>
      <c r="Q37" s="60">
        <v>21</v>
      </c>
      <c r="R37" s="76">
        <v>0.16700000000000001</v>
      </c>
      <c r="S37" s="56">
        <v>1</v>
      </c>
      <c r="T37" s="57">
        <f>Q37*R37*S37</f>
        <v>3.5070000000000001</v>
      </c>
      <c r="U37" s="75">
        <f>T37*BG37</f>
        <v>30896.395709609827</v>
      </c>
      <c r="V37" s="63"/>
      <c r="W37" s="60">
        <v>12.775000000000002</v>
      </c>
      <c r="X37" s="76">
        <f>1/6</f>
        <v>0.16666666666666666</v>
      </c>
      <c r="Y37" s="56">
        <v>1</v>
      </c>
      <c r="Z37" s="57">
        <f>W37*X37*Y37</f>
        <v>2.1291666666666669</v>
      </c>
      <c r="AA37" s="75">
        <f>Z37*BG37</f>
        <v>18757.791806399848</v>
      </c>
      <c r="AB37" s="63"/>
      <c r="AC37" s="60"/>
      <c r="AD37" s="55"/>
      <c r="AE37" s="56"/>
      <c r="AF37" s="60"/>
      <c r="AG37" s="60"/>
      <c r="AH37" s="63"/>
      <c r="AI37" s="51"/>
      <c r="AJ37" s="58"/>
      <c r="AK37" s="55"/>
      <c r="AL37" s="56"/>
      <c r="AM37" s="58"/>
      <c r="AN37" s="61"/>
      <c r="AO37" s="61"/>
      <c r="AP37" s="63"/>
      <c r="AQ37" s="51"/>
      <c r="AR37" s="58"/>
      <c r="AS37" s="55"/>
      <c r="AT37" s="56"/>
      <c r="AU37" s="58"/>
      <c r="AV37" s="61"/>
      <c r="AW37" s="61">
        <f t="shared" ref="AW37:AW66" si="7">AU37*BG37</f>
        <v>0</v>
      </c>
      <c r="AX37" s="63"/>
      <c r="AY37" s="60">
        <v>1.05</v>
      </c>
      <c r="AZ37" s="76">
        <v>8.3333333333333329E-2</v>
      </c>
      <c r="BA37" s="56">
        <v>1</v>
      </c>
      <c r="BB37" s="57">
        <f>AY37*AZ37*BA37</f>
        <v>8.7499999999999994E-2</v>
      </c>
      <c r="BC37" s="75">
        <f>BB37*BG37</f>
        <v>770.86815642739089</v>
      </c>
      <c r="BD37" s="65"/>
      <c r="BE37" s="81">
        <v>18.889426755880304</v>
      </c>
      <c r="BF37" s="117" t="s">
        <v>135</v>
      </c>
      <c r="BG37" s="118">
        <v>8809.9217877416104</v>
      </c>
      <c r="BH37" s="119" t="e">
        <f>#REF!*BG37</f>
        <v>#REF!</v>
      </c>
      <c r="BI37" s="120">
        <v>28.414609091800507</v>
      </c>
      <c r="BJ37" s="109">
        <v>21.310956818850379</v>
      </c>
      <c r="BN37" s="11"/>
      <c r="BP37" s="67"/>
    </row>
    <row r="38" spans="1:68" x14ac:dyDescent="0.2">
      <c r="A38" s="47"/>
      <c r="B38" s="48" t="s">
        <v>3</v>
      </c>
      <c r="C38" s="48" t="s">
        <v>4</v>
      </c>
      <c r="E38" s="60">
        <v>174.37875000000003</v>
      </c>
      <c r="F38" s="76">
        <f>1/12</f>
        <v>8.3333333333333329E-2</v>
      </c>
      <c r="G38" s="56">
        <v>1</v>
      </c>
      <c r="H38" s="57">
        <f>E38*F38*G38</f>
        <v>14.531562500000001</v>
      </c>
      <c r="I38" s="75">
        <f>H38*BG38</f>
        <v>17812.263828474366</v>
      </c>
      <c r="J38" s="63"/>
      <c r="K38" s="64">
        <v>57.487500000000004</v>
      </c>
      <c r="L38" s="76">
        <f>1/12</f>
        <v>8.3333333333333329E-2</v>
      </c>
      <c r="M38" s="56">
        <v>1</v>
      </c>
      <c r="N38" s="57">
        <f>K38*L38*M38</f>
        <v>4.7906250000000004</v>
      </c>
      <c r="O38" s="75">
        <f>N38*BG38</f>
        <v>5872.1748885080324</v>
      </c>
      <c r="P38" s="63"/>
      <c r="Q38" s="60">
        <v>21</v>
      </c>
      <c r="R38" s="76">
        <v>0.16700000000000001</v>
      </c>
      <c r="S38" s="56">
        <v>1</v>
      </c>
      <c r="T38" s="57">
        <f>Q38*R38*S38</f>
        <v>3.5070000000000001</v>
      </c>
      <c r="U38" s="75">
        <f>T38*BG38</f>
        <v>4298.7537813954696</v>
      </c>
      <c r="V38" s="63"/>
      <c r="W38" s="60"/>
      <c r="X38" s="76"/>
      <c r="Y38" s="56"/>
      <c r="Z38" s="60"/>
      <c r="AA38" s="75"/>
      <c r="AB38" s="63"/>
      <c r="AC38" s="60"/>
      <c r="AD38" s="55"/>
      <c r="AE38" s="56"/>
      <c r="AF38" s="60"/>
      <c r="AG38" s="60"/>
      <c r="AH38" s="63"/>
      <c r="AI38" s="51"/>
      <c r="AJ38" s="58"/>
      <c r="AK38" s="55"/>
      <c r="AL38" s="56"/>
      <c r="AM38" s="58"/>
      <c r="AN38" s="61"/>
      <c r="AO38" s="61"/>
      <c r="AP38" s="63"/>
      <c r="AQ38" s="51"/>
      <c r="AR38" s="58"/>
      <c r="AS38" s="55"/>
      <c r="AT38" s="56"/>
      <c r="AU38" s="58"/>
      <c r="AV38" s="61"/>
      <c r="AW38" s="61">
        <f t="shared" si="7"/>
        <v>0</v>
      </c>
      <c r="AX38" s="63"/>
      <c r="AY38" s="60">
        <v>1.05</v>
      </c>
      <c r="AZ38" s="76">
        <v>8.3333333333333329E-2</v>
      </c>
      <c r="BA38" s="56">
        <v>1</v>
      </c>
      <c r="BB38" s="57">
        <f>AY38*AZ38*BA38</f>
        <v>8.7499999999999994E-2</v>
      </c>
      <c r="BC38" s="75">
        <f>BB38*BG38</f>
        <v>107.25433586316041</v>
      </c>
      <c r="BD38" s="65"/>
      <c r="BE38" s="81">
        <v>24.165665486467802</v>
      </c>
      <c r="BF38" s="117" t="s">
        <v>136</v>
      </c>
      <c r="BG38" s="118">
        <v>1225.7638384361189</v>
      </c>
      <c r="BH38" s="119" t="e">
        <f>#REF!*BG38</f>
        <v>#REF!</v>
      </c>
      <c r="BI38" s="120">
        <v>36.351443964674054</v>
      </c>
      <c r="BJ38" s="109">
        <v>27.263582973505542</v>
      </c>
      <c r="BN38" s="11"/>
      <c r="BP38" s="67"/>
    </row>
    <row r="39" spans="1:68" x14ac:dyDescent="0.2">
      <c r="A39" s="47"/>
      <c r="B39" s="48" t="s">
        <v>5</v>
      </c>
      <c r="C39" s="48" t="s">
        <v>6</v>
      </c>
      <c r="E39" s="60">
        <v>67.068750000000009</v>
      </c>
      <c r="F39" s="76">
        <f>1/12</f>
        <v>8.3333333333333329E-2</v>
      </c>
      <c r="G39" s="56">
        <v>1</v>
      </c>
      <c r="H39" s="57">
        <f>E39*F39*G39</f>
        <v>5.5890625000000007</v>
      </c>
      <c r="I39" s="75">
        <f>H39*BG39</f>
        <v>7452.3349571260396</v>
      </c>
      <c r="J39" s="63"/>
      <c r="K39" s="64">
        <v>12.775000000000002</v>
      </c>
      <c r="L39" s="76">
        <f>1/12</f>
        <v>8.3333333333333329E-2</v>
      </c>
      <c r="M39" s="56">
        <v>1</v>
      </c>
      <c r="N39" s="57">
        <f>K39*L39*M39</f>
        <v>1.0645833333333334</v>
      </c>
      <c r="O39" s="75">
        <f>N39*BG39</f>
        <v>1419.4923727859123</v>
      </c>
      <c r="P39" s="63"/>
      <c r="Q39" s="60">
        <v>21</v>
      </c>
      <c r="R39" s="76">
        <v>0.16700000000000001</v>
      </c>
      <c r="S39" s="56">
        <v>1</v>
      </c>
      <c r="T39" s="57">
        <f>Q39*R39*S39</f>
        <v>3.5070000000000001</v>
      </c>
      <c r="U39" s="75">
        <f>T39*BG39</f>
        <v>4676.1578877747415</v>
      </c>
      <c r="V39" s="63"/>
      <c r="W39" s="60">
        <v>12.775000000000002</v>
      </c>
      <c r="X39" s="76">
        <f>1/6</f>
        <v>0.16666666666666666</v>
      </c>
      <c r="Y39" s="56">
        <v>1</v>
      </c>
      <c r="Z39" s="57">
        <f>W39*X39*Y39</f>
        <v>2.1291666666666669</v>
      </c>
      <c r="AA39" s="75">
        <f>Z39*BG39</f>
        <v>2838.9847455718245</v>
      </c>
      <c r="AB39" s="63"/>
      <c r="AC39" s="60"/>
      <c r="AD39" s="55"/>
      <c r="AE39" s="56"/>
      <c r="AF39" s="60"/>
      <c r="AG39" s="60"/>
      <c r="AH39" s="63"/>
      <c r="AI39" s="51"/>
      <c r="AJ39" s="58"/>
      <c r="AK39" s="55"/>
      <c r="AL39" s="56"/>
      <c r="AM39" s="58"/>
      <c r="AN39" s="61"/>
      <c r="AO39" s="61"/>
      <c r="AP39" s="63"/>
      <c r="AQ39" s="51"/>
      <c r="AR39" s="58"/>
      <c r="AS39" s="55"/>
      <c r="AT39" s="56"/>
      <c r="AU39" s="58"/>
      <c r="AV39" s="61"/>
      <c r="AW39" s="61">
        <f t="shared" si="7"/>
        <v>0</v>
      </c>
      <c r="AX39" s="63"/>
      <c r="AY39" s="60">
        <v>1.05</v>
      </c>
      <c r="AZ39" s="76">
        <v>8.3333333333333329E-2</v>
      </c>
      <c r="BA39" s="56">
        <v>1</v>
      </c>
      <c r="BB39" s="57">
        <f>AY39*AZ39*BA39</f>
        <v>8.7499999999999994E-2</v>
      </c>
      <c r="BC39" s="75">
        <f>BB39*BG39</f>
        <v>116.67060598240373</v>
      </c>
      <c r="BD39" s="65"/>
      <c r="BE39" s="81">
        <v>13.051886032677125</v>
      </c>
      <c r="BF39" s="117" t="s">
        <v>137</v>
      </c>
      <c r="BG39" s="118">
        <v>1333.3783540846141</v>
      </c>
      <c r="BH39" s="119" t="e">
        <f>#REF!*BG39</f>
        <v>#REF!</v>
      </c>
      <c r="BI39" s="120">
        <v>19.633430083514892</v>
      </c>
      <c r="BJ39" s="109">
        <v>14.725072562636168</v>
      </c>
      <c r="BN39" s="11"/>
      <c r="BP39" s="67"/>
    </row>
    <row r="40" spans="1:68" x14ac:dyDescent="0.2">
      <c r="A40" s="47">
        <v>9</v>
      </c>
      <c r="B40" s="48" t="s">
        <v>11</v>
      </c>
      <c r="C40" s="48"/>
      <c r="E40" s="60"/>
      <c r="F40" s="76"/>
      <c r="G40" s="56"/>
      <c r="H40" s="57"/>
      <c r="I40" s="75"/>
      <c r="K40" s="64"/>
      <c r="L40" s="76"/>
      <c r="M40" s="56"/>
      <c r="N40" s="60"/>
      <c r="O40" s="75"/>
      <c r="Q40" s="60"/>
      <c r="R40" s="76"/>
      <c r="S40" s="56"/>
      <c r="T40" s="60"/>
      <c r="U40" s="75"/>
      <c r="W40" s="60"/>
      <c r="X40" s="76"/>
      <c r="Y40" s="56"/>
      <c r="Z40" s="60"/>
      <c r="AA40" s="75"/>
      <c r="AC40" s="60"/>
      <c r="AD40" s="55"/>
      <c r="AE40" s="56"/>
      <c r="AF40" s="60"/>
      <c r="AG40" s="60"/>
      <c r="AI40" s="51"/>
      <c r="AJ40" s="58"/>
      <c r="AK40" s="55"/>
      <c r="AL40" s="56"/>
      <c r="AM40" s="58"/>
      <c r="AN40" s="61"/>
      <c r="AO40" s="61"/>
      <c r="AQ40" s="51"/>
      <c r="AR40" s="58"/>
      <c r="AS40" s="55"/>
      <c r="AT40" s="56"/>
      <c r="AU40" s="58"/>
      <c r="AV40" s="61"/>
      <c r="AW40" s="61">
        <f t="shared" si="7"/>
        <v>0</v>
      </c>
      <c r="AY40" s="60"/>
      <c r="AZ40" s="76"/>
      <c r="BA40" s="56"/>
      <c r="BB40" s="60"/>
      <c r="BC40" s="75"/>
      <c r="BD40" s="53"/>
      <c r="BE40" s="62"/>
      <c r="BF40" s="117"/>
      <c r="BG40" s="118"/>
      <c r="BH40" s="119"/>
      <c r="BI40" s="120" t="s">
        <v>182</v>
      </c>
      <c r="BJ40" s="118"/>
      <c r="BN40" s="11"/>
      <c r="BP40" s="67"/>
    </row>
    <row r="41" spans="1:68" x14ac:dyDescent="0.2">
      <c r="A41" s="47"/>
      <c r="B41" s="48" t="s">
        <v>7</v>
      </c>
      <c r="C41" s="48" t="s">
        <v>12</v>
      </c>
      <c r="E41" s="60">
        <v>123.02325000000002</v>
      </c>
      <c r="F41" s="76">
        <f>1/12</f>
        <v>8.3333333333333329E-2</v>
      </c>
      <c r="G41" s="56">
        <v>1</v>
      </c>
      <c r="H41" s="57">
        <f>E41*F41*G41</f>
        <v>10.2519375</v>
      </c>
      <c r="I41" s="75">
        <f>H41*BG41</f>
        <v>45831.300064453215</v>
      </c>
      <c r="J41" s="63"/>
      <c r="K41" s="64">
        <v>25.550000000000004</v>
      </c>
      <c r="L41" s="76">
        <f>1/12</f>
        <v>8.3333333333333329E-2</v>
      </c>
      <c r="M41" s="56">
        <v>1</v>
      </c>
      <c r="N41" s="57">
        <f>K41*L41*M41</f>
        <v>2.1291666666666669</v>
      </c>
      <c r="O41" s="75">
        <f>N41*BG41</f>
        <v>9518.4423809871696</v>
      </c>
      <c r="P41" s="63"/>
      <c r="Q41" s="60">
        <v>21</v>
      </c>
      <c r="R41" s="76">
        <v>0.16700000000000001</v>
      </c>
      <c r="S41" s="56">
        <v>1</v>
      </c>
      <c r="T41" s="57">
        <f>Q41*R41*S41</f>
        <v>3.5070000000000001</v>
      </c>
      <c r="U41" s="75">
        <f>T41*BG41</f>
        <v>15678.048108080784</v>
      </c>
      <c r="V41" s="63"/>
      <c r="W41" s="60"/>
      <c r="X41" s="76"/>
      <c r="Y41" s="56"/>
      <c r="Z41" s="60"/>
      <c r="AA41" s="75"/>
      <c r="AB41" s="63"/>
      <c r="AC41" s="60"/>
      <c r="AD41" s="55"/>
      <c r="AE41" s="56"/>
      <c r="AF41" s="60"/>
      <c r="AG41" s="60"/>
      <c r="AH41" s="63"/>
      <c r="AI41" s="51"/>
      <c r="AJ41" s="58"/>
      <c r="AK41" s="55"/>
      <c r="AL41" s="56"/>
      <c r="AM41" s="58"/>
      <c r="AN41" s="61"/>
      <c r="AO41" s="61"/>
      <c r="AP41" s="63"/>
      <c r="AQ41" s="51"/>
      <c r="AR41" s="58"/>
      <c r="AS41" s="55"/>
      <c r="AT41" s="56"/>
      <c r="AU41" s="58"/>
      <c r="AV41" s="61"/>
      <c r="AW41" s="61">
        <f t="shared" si="7"/>
        <v>0</v>
      </c>
      <c r="AX41" s="63"/>
      <c r="AY41" s="60">
        <v>1.05</v>
      </c>
      <c r="AZ41" s="76">
        <v>8.3333333333333329E-2</v>
      </c>
      <c r="BA41" s="56">
        <v>1</v>
      </c>
      <c r="BB41" s="57">
        <f>AY41*AZ41*BA41</f>
        <v>8.7499999999999994E-2</v>
      </c>
      <c r="BC41" s="75">
        <f>BB41*BG41</f>
        <v>391.16886497207537</v>
      </c>
      <c r="BD41" s="65"/>
      <c r="BE41" s="81">
        <v>16.846287502759193</v>
      </c>
      <c r="BF41" s="117" t="s">
        <v>138</v>
      </c>
      <c r="BG41" s="118">
        <v>4470.5013139665762</v>
      </c>
      <c r="BH41" s="119" t="e">
        <f>#REF!*BG41</f>
        <v>#REF!</v>
      </c>
      <c r="BI41" s="120">
        <v>25.341196438900546</v>
      </c>
      <c r="BJ41" s="109">
        <v>19.005897329175411</v>
      </c>
      <c r="BN41" s="11"/>
      <c r="BP41" s="67"/>
    </row>
    <row r="42" spans="1:68" x14ac:dyDescent="0.2">
      <c r="A42" s="47">
        <v>10</v>
      </c>
      <c r="B42" s="48" t="s">
        <v>19</v>
      </c>
      <c r="C42" s="48"/>
      <c r="E42" s="60"/>
      <c r="F42" s="76"/>
      <c r="G42" s="56"/>
      <c r="H42" s="57"/>
      <c r="I42" s="75"/>
      <c r="K42" s="64"/>
      <c r="L42" s="76"/>
      <c r="M42" s="56"/>
      <c r="N42" s="60"/>
      <c r="O42" s="75"/>
      <c r="Q42" s="60"/>
      <c r="R42" s="76"/>
      <c r="S42" s="56"/>
      <c r="T42" s="60"/>
      <c r="U42" s="75"/>
      <c r="W42" s="60"/>
      <c r="X42" s="76"/>
      <c r="Y42" s="56"/>
      <c r="Z42" s="60"/>
      <c r="AA42" s="75"/>
      <c r="AC42" s="60"/>
      <c r="AD42" s="55"/>
      <c r="AE42" s="56"/>
      <c r="AF42" s="60"/>
      <c r="AG42" s="60"/>
      <c r="AI42" s="51"/>
      <c r="AJ42" s="58"/>
      <c r="AK42" s="55"/>
      <c r="AL42" s="56"/>
      <c r="AM42" s="58"/>
      <c r="AN42" s="61"/>
      <c r="AO42" s="61"/>
      <c r="AQ42" s="51"/>
      <c r="AR42" s="58"/>
      <c r="AS42" s="55"/>
      <c r="AT42" s="56"/>
      <c r="AU42" s="58"/>
      <c r="AV42" s="61"/>
      <c r="AW42" s="61">
        <f t="shared" si="7"/>
        <v>0</v>
      </c>
      <c r="AY42" s="60"/>
      <c r="AZ42" s="76"/>
      <c r="BA42" s="56"/>
      <c r="BB42" s="60"/>
      <c r="BC42" s="75"/>
      <c r="BD42" s="53"/>
      <c r="BE42" s="62"/>
      <c r="BF42" s="117"/>
      <c r="BG42" s="118"/>
      <c r="BH42" s="119"/>
      <c r="BI42" s="120" t="s">
        <v>182</v>
      </c>
      <c r="BJ42" s="118"/>
      <c r="BN42" s="11"/>
      <c r="BP42" s="67"/>
    </row>
    <row r="43" spans="1:68" x14ac:dyDescent="0.2">
      <c r="A43" s="47"/>
      <c r="B43" s="48" t="s">
        <v>8</v>
      </c>
      <c r="C43" s="48" t="s">
        <v>9</v>
      </c>
      <c r="E43" s="60">
        <v>174.37875000000003</v>
      </c>
      <c r="F43" s="76">
        <f>1/12</f>
        <v>8.3333333333333329E-2</v>
      </c>
      <c r="G43" s="56">
        <v>1</v>
      </c>
      <c r="H43" s="57">
        <f>E43*F43*G43</f>
        <v>14.531562500000001</v>
      </c>
      <c r="I43" s="75">
        <f>H43*BG43</f>
        <v>39547.461351293437</v>
      </c>
      <c r="J43" s="63"/>
      <c r="K43" s="64">
        <v>57.487500000000004</v>
      </c>
      <c r="L43" s="76">
        <f>1/12</f>
        <v>8.3333333333333329E-2</v>
      </c>
      <c r="M43" s="56">
        <v>1</v>
      </c>
      <c r="N43" s="57">
        <f>K43*L43*M43</f>
        <v>4.7906250000000004</v>
      </c>
      <c r="O43" s="75">
        <f>N43*BG43</f>
        <v>13037.624621305527</v>
      </c>
      <c r="P43" s="63"/>
      <c r="Q43" s="60">
        <v>21</v>
      </c>
      <c r="R43" s="76">
        <v>0.16700000000000001</v>
      </c>
      <c r="S43" s="56">
        <v>1</v>
      </c>
      <c r="T43" s="57">
        <f>Q43*R43*S43</f>
        <v>3.5070000000000001</v>
      </c>
      <c r="U43" s="75">
        <f>T43*BG43</f>
        <v>9544.2556131858546</v>
      </c>
      <c r="V43" s="63"/>
      <c r="W43" s="60">
        <v>19.162500000000001</v>
      </c>
      <c r="X43" s="76">
        <f>1/6</f>
        <v>0.16666666666666666</v>
      </c>
      <c r="Y43" s="56">
        <v>1</v>
      </c>
      <c r="Z43" s="57">
        <f>W43*X43*Y43</f>
        <v>3.1937500000000001</v>
      </c>
      <c r="AA43" s="75">
        <f>Z43*BG43</f>
        <v>8691.7497475370183</v>
      </c>
      <c r="AB43" s="63"/>
      <c r="AC43" s="60"/>
      <c r="AD43" s="55"/>
      <c r="AE43" s="56"/>
      <c r="AF43" s="60"/>
      <c r="AG43" s="60"/>
      <c r="AH43" s="63"/>
      <c r="AI43" s="51"/>
      <c r="AJ43" s="58"/>
      <c r="AK43" s="55"/>
      <c r="AL43" s="56"/>
      <c r="AM43" s="58"/>
      <c r="AN43" s="61"/>
      <c r="AO43" s="61"/>
      <c r="AP43" s="63"/>
      <c r="AQ43" s="51"/>
      <c r="AR43" s="58"/>
      <c r="AS43" s="55"/>
      <c r="AT43" s="56"/>
      <c r="AU43" s="58"/>
      <c r="AV43" s="61"/>
      <c r="AW43" s="61">
        <f t="shared" si="7"/>
        <v>0</v>
      </c>
      <c r="AX43" s="63"/>
      <c r="AY43" s="60"/>
      <c r="AZ43" s="76"/>
      <c r="BA43" s="56"/>
      <c r="BB43" s="60"/>
      <c r="BC43" s="75"/>
      <c r="BD43" s="65"/>
      <c r="BE43" s="81">
        <v>27.441208621457992</v>
      </c>
      <c r="BF43" s="117" t="s">
        <v>139</v>
      </c>
      <c r="BG43" s="118">
        <v>2721.4872007943695</v>
      </c>
      <c r="BH43" s="119" t="e">
        <f>#REF!*BG43</f>
        <v>#REF!</v>
      </c>
      <c r="BI43" s="120">
        <v>41.2787124809144</v>
      </c>
      <c r="BJ43" s="109">
        <v>30.959034360685799</v>
      </c>
      <c r="BN43" s="11"/>
      <c r="BP43" s="67"/>
    </row>
    <row r="44" spans="1:68" x14ac:dyDescent="0.2">
      <c r="A44" s="47"/>
      <c r="B44" s="48" t="s">
        <v>41</v>
      </c>
      <c r="C44" s="48" t="s">
        <v>13</v>
      </c>
      <c r="E44" s="60">
        <v>120.72375000000001</v>
      </c>
      <c r="F44" s="76">
        <f>1/12</f>
        <v>8.3333333333333329E-2</v>
      </c>
      <c r="G44" s="56">
        <v>1</v>
      </c>
      <c r="H44" s="57">
        <f>E44*F44*G44</f>
        <v>10.0603125</v>
      </c>
      <c r="I44" s="75">
        <f>H44*BG44</f>
        <v>102327.81113171215</v>
      </c>
      <c r="J44" s="63"/>
      <c r="K44" s="64">
        <v>25.550000000000004</v>
      </c>
      <c r="L44" s="76">
        <f>1/12</f>
        <v>8.3333333333333329E-2</v>
      </c>
      <c r="M44" s="56">
        <v>1</v>
      </c>
      <c r="N44" s="57">
        <f>K44*L44*M44</f>
        <v>2.1291666666666669</v>
      </c>
      <c r="O44" s="75">
        <f>N44*BG44</f>
        <v>21656.679604595167</v>
      </c>
      <c r="P44" s="63"/>
      <c r="Q44" s="60">
        <v>21</v>
      </c>
      <c r="R44" s="76">
        <v>0.16700000000000001</v>
      </c>
      <c r="S44" s="56">
        <v>1</v>
      </c>
      <c r="T44" s="57">
        <f>Q44*R44*S44</f>
        <v>3.5070000000000001</v>
      </c>
      <c r="U44" s="75">
        <f>T44*BG44</f>
        <v>35671.221310363326</v>
      </c>
      <c r="V44" s="63"/>
      <c r="W44" s="60">
        <v>19.162500000000001</v>
      </c>
      <c r="X44" s="76">
        <f>1/6</f>
        <v>0.16666666666666666</v>
      </c>
      <c r="Y44" s="56">
        <v>1</v>
      </c>
      <c r="Z44" s="57">
        <f>W44*X44*Y44</f>
        <v>3.1937500000000001</v>
      </c>
      <c r="AA44" s="75">
        <f>Z44*BG44</f>
        <v>32485.019406892749</v>
      </c>
      <c r="AB44" s="63"/>
      <c r="AC44" s="60"/>
      <c r="AD44" s="55"/>
      <c r="AE44" s="56"/>
      <c r="AF44" s="60"/>
      <c r="AG44" s="60"/>
      <c r="AH44" s="63"/>
      <c r="AI44" s="51"/>
      <c r="AJ44" s="58"/>
      <c r="AK44" s="55"/>
      <c r="AL44" s="56"/>
      <c r="AM44" s="58"/>
      <c r="AN44" s="61"/>
      <c r="AO44" s="61"/>
      <c r="AP44" s="63"/>
      <c r="AQ44" s="51"/>
      <c r="AR44" s="58"/>
      <c r="AS44" s="55"/>
      <c r="AT44" s="56"/>
      <c r="AU44" s="58"/>
      <c r="AV44" s="61"/>
      <c r="AW44" s="61">
        <f t="shared" si="7"/>
        <v>0</v>
      </c>
      <c r="AX44" s="63"/>
      <c r="AY44" s="60"/>
      <c r="AZ44" s="76"/>
      <c r="BA44" s="56"/>
      <c r="BB44" s="60"/>
      <c r="BC44" s="75"/>
      <c r="BD44" s="65"/>
      <c r="BE44" s="81">
        <v>19.919761920407741</v>
      </c>
      <c r="BF44" s="117" t="s">
        <v>140</v>
      </c>
      <c r="BG44" s="118">
        <v>10171.434647950762</v>
      </c>
      <c r="BH44" s="119" t="e">
        <f>#REF!*BG44</f>
        <v>#REF!</v>
      </c>
      <c r="BI44" s="120">
        <v>29.96450106639255</v>
      </c>
      <c r="BJ44" s="109">
        <v>22.473375799794411</v>
      </c>
      <c r="BN44" s="11"/>
      <c r="BP44" s="67"/>
    </row>
    <row r="45" spans="1:68" x14ac:dyDescent="0.2">
      <c r="A45" s="47">
        <v>11</v>
      </c>
      <c r="B45" s="48" t="s">
        <v>20</v>
      </c>
      <c r="C45" s="48"/>
      <c r="E45" s="60"/>
      <c r="F45" s="76"/>
      <c r="G45" s="56"/>
      <c r="H45" s="57"/>
      <c r="I45" s="75"/>
      <c r="K45" s="64"/>
      <c r="L45" s="76"/>
      <c r="M45" s="56"/>
      <c r="N45" s="60"/>
      <c r="O45" s="75"/>
      <c r="Q45" s="60"/>
      <c r="R45" s="76"/>
      <c r="S45" s="56"/>
      <c r="T45" s="60"/>
      <c r="U45" s="75"/>
      <c r="W45" s="60"/>
      <c r="X45" s="76"/>
      <c r="Y45" s="56"/>
      <c r="Z45" s="60"/>
      <c r="AA45" s="75"/>
      <c r="AC45" s="60"/>
      <c r="AD45" s="55"/>
      <c r="AE45" s="56"/>
      <c r="AF45" s="60"/>
      <c r="AG45" s="60"/>
      <c r="AI45" s="51"/>
      <c r="AJ45" s="58"/>
      <c r="AK45" s="55"/>
      <c r="AL45" s="56"/>
      <c r="AM45" s="58"/>
      <c r="AN45" s="61"/>
      <c r="AO45" s="61"/>
      <c r="AQ45" s="51"/>
      <c r="AR45" s="58"/>
      <c r="AS45" s="55"/>
      <c r="AT45" s="56"/>
      <c r="AU45" s="58"/>
      <c r="AV45" s="61"/>
      <c r="AW45" s="61">
        <f t="shared" si="7"/>
        <v>0</v>
      </c>
      <c r="AY45" s="60"/>
      <c r="AZ45" s="76"/>
      <c r="BA45" s="56"/>
      <c r="BB45" s="60"/>
      <c r="BC45" s="75"/>
      <c r="BD45" s="53"/>
      <c r="BE45" s="62"/>
      <c r="BF45" s="117"/>
      <c r="BG45" s="118"/>
      <c r="BH45" s="119"/>
      <c r="BI45" s="120" t="s">
        <v>182</v>
      </c>
      <c r="BJ45" s="118"/>
      <c r="BN45" s="11"/>
      <c r="BP45" s="67"/>
    </row>
    <row r="46" spans="1:68" x14ac:dyDescent="0.2">
      <c r="A46" s="47"/>
      <c r="B46" s="48" t="s">
        <v>42</v>
      </c>
      <c r="C46" s="48" t="s">
        <v>14</v>
      </c>
      <c r="E46" s="60">
        <v>120.72375000000001</v>
      </c>
      <c r="F46" s="76">
        <f>1/12</f>
        <v>8.3333333333333329E-2</v>
      </c>
      <c r="G46" s="56">
        <v>1</v>
      </c>
      <c r="H46" s="57">
        <f>E46*F46*G46</f>
        <v>10.0603125</v>
      </c>
      <c r="I46" s="75">
        <f>H46*BG46</f>
        <v>26946.280176609456</v>
      </c>
      <c r="J46" s="63"/>
      <c r="K46" s="64">
        <v>25.550000000000004</v>
      </c>
      <c r="L46" s="76">
        <f>1/12</f>
        <v>8.3333333333333329E-2</v>
      </c>
      <c r="M46" s="56">
        <v>1</v>
      </c>
      <c r="N46" s="57">
        <f>K46*L46*M46</f>
        <v>2.1291666666666669</v>
      </c>
      <c r="O46" s="75">
        <f>N46*BG46</f>
        <v>5702.9164394940653</v>
      </c>
      <c r="P46" s="63"/>
      <c r="Q46" s="60"/>
      <c r="R46" s="76"/>
      <c r="S46" s="56"/>
      <c r="T46" s="60"/>
      <c r="U46" s="75"/>
      <c r="V46" s="63"/>
      <c r="W46" s="60">
        <v>19.162500000000001</v>
      </c>
      <c r="X46" s="76">
        <f>1/6</f>
        <v>0.16666666666666666</v>
      </c>
      <c r="Y46" s="56">
        <v>1</v>
      </c>
      <c r="Z46" s="57">
        <f>W46*X46*Y46</f>
        <v>3.1937500000000001</v>
      </c>
      <c r="AA46" s="75">
        <f>Z46*BG46</f>
        <v>8554.3746592410971</v>
      </c>
      <c r="AB46" s="63"/>
      <c r="AC46" s="60"/>
      <c r="AD46" s="55"/>
      <c r="AE46" s="56"/>
      <c r="AF46" s="60"/>
      <c r="AG46" s="60"/>
      <c r="AH46" s="63"/>
      <c r="AI46" s="51"/>
      <c r="AJ46" s="58"/>
      <c r="AK46" s="55"/>
      <c r="AL46" s="56"/>
      <c r="AM46" s="58"/>
      <c r="AN46" s="61"/>
      <c r="AO46" s="61"/>
      <c r="AP46" s="63"/>
      <c r="AQ46" s="51"/>
      <c r="AR46" s="58"/>
      <c r="AS46" s="55"/>
      <c r="AT46" s="56"/>
      <c r="AU46" s="58"/>
      <c r="AV46" s="61"/>
      <c r="AW46" s="61">
        <f t="shared" si="7"/>
        <v>0</v>
      </c>
      <c r="AX46" s="63"/>
      <c r="AY46" s="60">
        <v>1.05</v>
      </c>
      <c r="AZ46" s="76">
        <v>8.3333333333333329E-2</v>
      </c>
      <c r="BA46" s="56">
        <v>1</v>
      </c>
      <c r="BB46" s="57">
        <f>AY46*AZ46*BA46</f>
        <v>8.7499999999999994E-2</v>
      </c>
      <c r="BC46" s="75">
        <f>BB46*BG46</f>
        <v>234.366429020304</v>
      </c>
      <c r="BD46" s="65"/>
      <c r="BE46" s="81">
        <v>16.313896407297406</v>
      </c>
      <c r="BF46" s="117" t="s">
        <v>141</v>
      </c>
      <c r="BG46" s="118">
        <v>2678.4734745177602</v>
      </c>
      <c r="BH46" s="119" t="e">
        <f>#REF!*BG46</f>
        <v>#REF!</v>
      </c>
      <c r="BI46" s="120">
        <v>24.540341809641198</v>
      </c>
      <c r="BJ46" s="109">
        <v>18.405256357230897</v>
      </c>
      <c r="BN46" s="11"/>
      <c r="BP46" s="67"/>
    </row>
    <row r="47" spans="1:68" x14ac:dyDescent="0.2">
      <c r="A47" s="47">
        <v>12</v>
      </c>
      <c r="B47" s="48" t="s">
        <v>21</v>
      </c>
      <c r="C47" s="48"/>
      <c r="E47" s="60"/>
      <c r="F47" s="76"/>
      <c r="G47" s="56"/>
      <c r="H47" s="57"/>
      <c r="I47" s="75"/>
      <c r="K47" s="64"/>
      <c r="L47" s="76"/>
      <c r="M47" s="56"/>
      <c r="N47" s="60"/>
      <c r="O47" s="75"/>
      <c r="Q47" s="60"/>
      <c r="R47" s="76"/>
      <c r="S47" s="56"/>
      <c r="T47" s="60"/>
      <c r="U47" s="75"/>
      <c r="W47" s="60"/>
      <c r="X47" s="76"/>
      <c r="Y47" s="56"/>
      <c r="Z47" s="60"/>
      <c r="AA47" s="75"/>
      <c r="AC47" s="60"/>
      <c r="AD47" s="55"/>
      <c r="AE47" s="56"/>
      <c r="AF47" s="60"/>
      <c r="AG47" s="60"/>
      <c r="AI47" s="51"/>
      <c r="AJ47" s="58"/>
      <c r="AK47" s="55"/>
      <c r="AL47" s="56"/>
      <c r="AM47" s="58"/>
      <c r="AN47" s="61"/>
      <c r="AO47" s="61"/>
      <c r="AQ47" s="51"/>
      <c r="AR47" s="58"/>
      <c r="AS47" s="55"/>
      <c r="AT47" s="56"/>
      <c r="AU47" s="58"/>
      <c r="AV47" s="61"/>
      <c r="AW47" s="61">
        <f t="shared" si="7"/>
        <v>0</v>
      </c>
      <c r="AY47" s="60"/>
      <c r="AZ47" s="76"/>
      <c r="BA47" s="56"/>
      <c r="BB47" s="60"/>
      <c r="BC47" s="75"/>
      <c r="BD47" s="53"/>
      <c r="BE47" s="81"/>
      <c r="BF47" s="117"/>
      <c r="BG47" s="118"/>
      <c r="BH47" s="119"/>
      <c r="BI47" s="120" t="s">
        <v>182</v>
      </c>
      <c r="BJ47" s="118"/>
      <c r="BN47" s="11"/>
      <c r="BP47" s="67"/>
    </row>
    <row r="48" spans="1:68" x14ac:dyDescent="0.2">
      <c r="A48" s="47"/>
      <c r="B48" s="48" t="s">
        <v>72</v>
      </c>
      <c r="C48" s="48" t="s">
        <v>73</v>
      </c>
      <c r="E48" s="60">
        <v>120.72375000000001</v>
      </c>
      <c r="F48" s="76">
        <f>1/12</f>
        <v>8.3333333333333329E-2</v>
      </c>
      <c r="G48" s="56">
        <v>0.1</v>
      </c>
      <c r="H48" s="57">
        <f>E48*F48*G48</f>
        <v>1.0060312500000002</v>
      </c>
      <c r="I48" s="75">
        <f>H48*BG48</f>
        <v>527.77561912170177</v>
      </c>
      <c r="K48" s="64">
        <v>57.487500000000004</v>
      </c>
      <c r="L48" s="76">
        <f>1/6</f>
        <v>0.16666666666666666</v>
      </c>
      <c r="M48" s="56">
        <v>1</v>
      </c>
      <c r="N48" s="57">
        <f>K48*L48*M48</f>
        <v>9.5812500000000007</v>
      </c>
      <c r="O48" s="75">
        <f>N48*BG48</f>
        <v>5026.4344678257303</v>
      </c>
      <c r="Q48" s="60"/>
      <c r="R48" s="76"/>
      <c r="S48" s="56"/>
      <c r="T48" s="60"/>
      <c r="U48" s="75"/>
      <c r="W48" s="60">
        <v>19.162500000000001</v>
      </c>
      <c r="X48" s="76">
        <f>1/6</f>
        <v>0.16666666666666666</v>
      </c>
      <c r="Y48" s="56">
        <v>1</v>
      </c>
      <c r="Z48" s="57">
        <f>W48*X48*Y48</f>
        <v>3.1937500000000001</v>
      </c>
      <c r="AA48" s="75">
        <f>Z48*BG48</f>
        <v>1675.47815594191</v>
      </c>
      <c r="AC48" s="60"/>
      <c r="AD48" s="55"/>
      <c r="AE48" s="56"/>
      <c r="AF48" s="60"/>
      <c r="AG48" s="60"/>
      <c r="AI48" s="51"/>
      <c r="AJ48" s="58"/>
      <c r="AK48" s="55"/>
      <c r="AL48" s="56"/>
      <c r="AM48" s="58"/>
      <c r="AN48" s="61"/>
      <c r="AO48" s="61"/>
      <c r="AQ48" s="51"/>
      <c r="AR48" s="58"/>
      <c r="AS48" s="55"/>
      <c r="AT48" s="56"/>
      <c r="AU48" s="58"/>
      <c r="AV48" s="61"/>
      <c r="AW48" s="61">
        <f t="shared" si="7"/>
        <v>0</v>
      </c>
      <c r="AY48" s="60"/>
      <c r="AZ48" s="76"/>
      <c r="BA48" s="56"/>
      <c r="BB48" s="60"/>
      <c r="BC48" s="75"/>
      <c r="BD48" s="53"/>
      <c r="BE48" s="81">
        <v>14.532108588820229</v>
      </c>
      <c r="BF48" s="117" t="s">
        <v>142</v>
      </c>
      <c r="BG48" s="118">
        <v>524.61155567652759</v>
      </c>
      <c r="BH48" s="119" t="e">
        <f>#REF!*BG48</f>
        <v>#REF!</v>
      </c>
      <c r="BI48" s="120">
        <v>21.86006966581872</v>
      </c>
      <c r="BJ48" s="109">
        <v>16.395052249364042</v>
      </c>
      <c r="BN48" s="11"/>
      <c r="BP48" s="67"/>
    </row>
    <row r="49" spans="1:68" x14ac:dyDescent="0.2">
      <c r="A49" s="47"/>
      <c r="B49" s="48" t="s">
        <v>74</v>
      </c>
      <c r="C49" s="48" t="s">
        <v>170</v>
      </c>
      <c r="E49" s="60"/>
      <c r="F49" s="76"/>
      <c r="G49" s="56"/>
      <c r="H49" s="57"/>
      <c r="I49" s="75"/>
      <c r="K49" s="64">
        <v>12.775000000000002</v>
      </c>
      <c r="L49" s="76">
        <f>1/6</f>
        <v>0.16666666666666666</v>
      </c>
      <c r="M49" s="56">
        <v>1</v>
      </c>
      <c r="N49" s="57">
        <f>K49*L49*M49</f>
        <v>2.1291666666666669</v>
      </c>
      <c r="O49" s="75">
        <f>N49*BG49</f>
        <v>99460.815396789767</v>
      </c>
      <c r="Q49" s="60"/>
      <c r="R49" s="76"/>
      <c r="S49" s="56"/>
      <c r="T49" s="60"/>
      <c r="U49" s="75"/>
      <c r="W49" s="60">
        <v>12.775000000000002</v>
      </c>
      <c r="X49" s="76">
        <f>1/6</f>
        <v>0.16666666666666666</v>
      </c>
      <c r="Y49" s="56">
        <v>1</v>
      </c>
      <c r="Z49" s="57">
        <f>W49*X49*Y49</f>
        <v>2.1291666666666669</v>
      </c>
      <c r="AA49" s="75">
        <f>Z49*BG49</f>
        <v>99460.815396789767</v>
      </c>
      <c r="AC49" s="60"/>
      <c r="AD49" s="55"/>
      <c r="AE49" s="56"/>
      <c r="AF49" s="60"/>
      <c r="AG49" s="60"/>
      <c r="AI49" s="51"/>
      <c r="AJ49" s="58"/>
      <c r="AK49" s="55"/>
      <c r="AL49" s="56"/>
      <c r="AM49" s="58"/>
      <c r="AN49" s="61"/>
      <c r="AO49" s="61"/>
      <c r="AQ49" s="51"/>
      <c r="AR49" s="58"/>
      <c r="AS49" s="55"/>
      <c r="AT49" s="56"/>
      <c r="AU49" s="58"/>
      <c r="AV49" s="61"/>
      <c r="AW49" s="61">
        <f t="shared" si="7"/>
        <v>0</v>
      </c>
      <c r="AY49" s="60">
        <v>1.05</v>
      </c>
      <c r="AZ49" s="76">
        <v>8.3333333333333329E-2</v>
      </c>
      <c r="BA49" s="56">
        <v>1</v>
      </c>
      <c r="BB49" s="57">
        <f>AY49*AZ49*BA49</f>
        <v>8.7499999999999994E-2</v>
      </c>
      <c r="BC49" s="75">
        <f>BB49*BG49</f>
        <v>4087.4307697310855</v>
      </c>
      <c r="BD49" s="53"/>
      <c r="BE49" s="81">
        <v>4.5826847616294755</v>
      </c>
      <c r="BF49" s="117" t="s">
        <v>143</v>
      </c>
      <c r="BG49" s="118">
        <v>46713.494511212411</v>
      </c>
      <c r="BH49" s="119" t="e">
        <f>#REF!*BG49</f>
        <v>#REF!</v>
      </c>
      <c r="BI49" s="120">
        <v>6.8935493795287552</v>
      </c>
      <c r="BJ49" s="109">
        <v>5.170162034646566</v>
      </c>
      <c r="BN49" s="11"/>
      <c r="BP49" s="67"/>
    </row>
    <row r="50" spans="1:68" x14ac:dyDescent="0.2">
      <c r="A50" s="47"/>
      <c r="B50" s="48" t="s">
        <v>75</v>
      </c>
      <c r="C50" s="48" t="s">
        <v>76</v>
      </c>
      <c r="E50" s="60">
        <v>120.72375000000001</v>
      </c>
      <c r="F50" s="76">
        <f>1/12</f>
        <v>8.3333333333333329E-2</v>
      </c>
      <c r="G50" s="56">
        <v>1</v>
      </c>
      <c r="H50" s="57">
        <f>E50*F50*G50</f>
        <v>10.0603125</v>
      </c>
      <c r="I50" s="75">
        <f>H50*BG50</f>
        <v>7936.0986269974073</v>
      </c>
      <c r="J50" s="63"/>
      <c r="K50" s="64">
        <v>25.550000000000004</v>
      </c>
      <c r="L50" s="76">
        <f>1/12</f>
        <v>8.3333333333333329E-2</v>
      </c>
      <c r="M50" s="56">
        <v>1</v>
      </c>
      <c r="N50" s="57">
        <f>K50*L50*M50</f>
        <v>2.1291666666666669</v>
      </c>
      <c r="O50" s="75">
        <f>N50*BG50</f>
        <v>1679.5975930153245</v>
      </c>
      <c r="P50" s="63"/>
      <c r="Q50" s="60"/>
      <c r="R50" s="76"/>
      <c r="S50" s="56"/>
      <c r="T50" s="60"/>
      <c r="U50" s="75"/>
      <c r="V50" s="63"/>
      <c r="W50" s="60">
        <v>12.775000000000002</v>
      </c>
      <c r="X50" s="76">
        <f>1/6</f>
        <v>0.16666666666666666</v>
      </c>
      <c r="Y50" s="56">
        <v>1</v>
      </c>
      <c r="Z50" s="57">
        <f>W50*X50*Y50</f>
        <v>2.1291666666666669</v>
      </c>
      <c r="AA50" s="75">
        <f>Z50*BG50</f>
        <v>1679.5975930153245</v>
      </c>
      <c r="AB50" s="63"/>
      <c r="AC50" s="60"/>
      <c r="AD50" s="55"/>
      <c r="AE50" s="56"/>
      <c r="AF50" s="60"/>
      <c r="AG50" s="60"/>
      <c r="AH50" s="63"/>
      <c r="AI50" s="51"/>
      <c r="AJ50" s="58"/>
      <c r="AK50" s="55"/>
      <c r="AL50" s="56"/>
      <c r="AM50" s="58"/>
      <c r="AN50" s="61"/>
      <c r="AO50" s="61"/>
      <c r="AP50" s="63"/>
      <c r="AQ50" s="51"/>
      <c r="AR50" s="58"/>
      <c r="AS50" s="55"/>
      <c r="AT50" s="56"/>
      <c r="AU50" s="58"/>
      <c r="AV50" s="61"/>
      <c r="AW50" s="61">
        <f t="shared" si="7"/>
        <v>0</v>
      </c>
      <c r="AX50" s="63"/>
      <c r="AY50" s="60"/>
      <c r="AZ50" s="76"/>
      <c r="BA50" s="56"/>
      <c r="BB50" s="60"/>
      <c r="BC50" s="75"/>
      <c r="BD50" s="65"/>
      <c r="BE50" s="81">
        <v>15.099023601362074</v>
      </c>
      <c r="BF50" s="117" t="s">
        <v>144</v>
      </c>
      <c r="BG50" s="118">
        <v>788.85209848077852</v>
      </c>
      <c r="BH50" s="119" t="e">
        <f>#REF!*BG50</f>
        <v>#REF!</v>
      </c>
      <c r="BI50" s="120">
        <v>22.712857242584914</v>
      </c>
      <c r="BJ50" s="109">
        <v>17.034642931938684</v>
      </c>
      <c r="BN50" s="11"/>
      <c r="BP50" s="67"/>
    </row>
    <row r="51" spans="1:68" x14ac:dyDescent="0.2">
      <c r="A51" s="47"/>
      <c r="B51" s="48" t="s">
        <v>77</v>
      </c>
      <c r="C51" s="48" t="s">
        <v>95</v>
      </c>
      <c r="E51" s="60">
        <v>123.02325000000002</v>
      </c>
      <c r="F51" s="76">
        <f>1/12</f>
        <v>8.3333333333333329E-2</v>
      </c>
      <c r="G51" s="56">
        <v>1</v>
      </c>
      <c r="H51" s="57">
        <f>E51*F51*G51</f>
        <v>10.2519375</v>
      </c>
      <c r="I51" s="75">
        <f>H51*BG51</f>
        <v>35247.130339305964</v>
      </c>
      <c r="J51" s="63"/>
      <c r="K51" s="64">
        <v>25.550000000000004</v>
      </c>
      <c r="L51" s="76">
        <f>1/12</f>
        <v>8.3333333333333329E-2</v>
      </c>
      <c r="M51" s="56">
        <v>1</v>
      </c>
      <c r="N51" s="57">
        <f>K51*L51*M51</f>
        <v>2.1291666666666669</v>
      </c>
      <c r="O51" s="75">
        <f>N51*BG51</f>
        <v>7320.2762906139078</v>
      </c>
      <c r="P51" s="63"/>
      <c r="Q51" s="60">
        <v>21</v>
      </c>
      <c r="R51" s="76">
        <v>0.16700000000000001</v>
      </c>
      <c r="S51" s="56">
        <v>1</v>
      </c>
      <c r="T51" s="57">
        <f>Q51*R51*S51</f>
        <v>3.5070000000000001</v>
      </c>
      <c r="U51" s="75">
        <f>T51*BG51</f>
        <v>12057.397550457756</v>
      </c>
      <c r="V51" s="63"/>
      <c r="W51" s="60"/>
      <c r="X51" s="55"/>
      <c r="Y51" s="56"/>
      <c r="Z51" s="60"/>
      <c r="AA51" s="60"/>
      <c r="AB51" s="63"/>
      <c r="AC51" s="60"/>
      <c r="AD51" s="55"/>
      <c r="AE51" s="56"/>
      <c r="AF51" s="60"/>
      <c r="AG51" s="60"/>
      <c r="AH51" s="63"/>
      <c r="AI51" s="51"/>
      <c r="AJ51" s="58"/>
      <c r="AK51" s="55"/>
      <c r="AL51" s="56"/>
      <c r="AM51" s="58"/>
      <c r="AN51" s="61"/>
      <c r="AO51" s="61"/>
      <c r="AP51" s="63"/>
      <c r="AQ51" s="51"/>
      <c r="AR51" s="58"/>
      <c r="AS51" s="55"/>
      <c r="AT51" s="56"/>
      <c r="AU51" s="58"/>
      <c r="AV51" s="61"/>
      <c r="AW51" s="61">
        <f t="shared" si="7"/>
        <v>0</v>
      </c>
      <c r="AX51" s="63"/>
      <c r="AY51" s="60">
        <v>1.05</v>
      </c>
      <c r="AZ51" s="76">
        <v>8.3333333333333329E-2</v>
      </c>
      <c r="BA51" s="56">
        <v>1</v>
      </c>
      <c r="BB51" s="57">
        <f>AY51*AZ51*BA51</f>
        <v>8.7499999999999994E-2</v>
      </c>
      <c r="BC51" s="75">
        <f>BB51*BG51</f>
        <v>300.83327221700984</v>
      </c>
      <c r="BD51" s="65"/>
      <c r="BE51" s="81">
        <v>16.846287502759193</v>
      </c>
      <c r="BF51" s="117" t="s">
        <v>145</v>
      </c>
      <c r="BG51" s="118">
        <v>3438.0945396229699</v>
      </c>
      <c r="BH51" s="119" t="e">
        <f>#REF!*BG51</f>
        <v>#REF!</v>
      </c>
      <c r="BI51" s="120">
        <v>25.341196438900546</v>
      </c>
      <c r="BJ51" s="109">
        <v>19.005897329175411</v>
      </c>
      <c r="BN51" s="11"/>
      <c r="BP51" s="67"/>
    </row>
    <row r="52" spans="1:68" x14ac:dyDescent="0.2">
      <c r="A52" s="47"/>
      <c r="B52" s="48" t="s">
        <v>78</v>
      </c>
      <c r="C52" s="48" t="s">
        <v>171</v>
      </c>
      <c r="E52" s="60"/>
      <c r="F52" s="76"/>
      <c r="G52" s="56"/>
      <c r="H52" s="57"/>
      <c r="I52" s="60"/>
      <c r="K52" s="64">
        <v>25.550000000000004</v>
      </c>
      <c r="L52" s="76">
        <f>1/6</f>
        <v>0.16666666666666666</v>
      </c>
      <c r="M52" s="56">
        <v>1</v>
      </c>
      <c r="N52" s="57">
        <f>K52*L52*M52</f>
        <v>4.2583333333333337</v>
      </c>
      <c r="O52" s="75">
        <f>N52*BG52</f>
        <v>13138.408991045395</v>
      </c>
      <c r="Q52" s="60">
        <v>21</v>
      </c>
      <c r="R52" s="76">
        <v>0.16700000000000001</v>
      </c>
      <c r="S52" s="56">
        <v>1</v>
      </c>
      <c r="T52" s="57">
        <f>Q52*R52*S52</f>
        <v>3.5070000000000001</v>
      </c>
      <c r="U52" s="75">
        <f>T52*BG52</f>
        <v>10820.289706049987</v>
      </c>
      <c r="W52" s="60"/>
      <c r="X52" s="55"/>
      <c r="Y52" s="56"/>
      <c r="Z52" s="60"/>
      <c r="AA52" s="60"/>
      <c r="AC52" s="60"/>
      <c r="AD52" s="55"/>
      <c r="AE52" s="56"/>
      <c r="AF52" s="60"/>
      <c r="AG52" s="60"/>
      <c r="AI52" s="51"/>
      <c r="AJ52" s="58"/>
      <c r="AK52" s="55"/>
      <c r="AL52" s="56"/>
      <c r="AM52" s="58"/>
      <c r="AN52" s="61"/>
      <c r="AO52" s="61"/>
      <c r="AQ52" s="51"/>
      <c r="AR52" s="58"/>
      <c r="AS52" s="55"/>
      <c r="AT52" s="56"/>
      <c r="AU52" s="58"/>
      <c r="AV52" s="61"/>
      <c r="AW52" s="61">
        <f t="shared" si="7"/>
        <v>0</v>
      </c>
      <c r="AY52" s="60"/>
      <c r="AZ52" s="76"/>
      <c r="BA52" s="56"/>
      <c r="BB52" s="60"/>
      <c r="BC52" s="75"/>
      <c r="BD52" s="53"/>
      <c r="BE52" s="81">
        <v>8.1885502747398071</v>
      </c>
      <c r="BF52" s="117" t="s">
        <v>146</v>
      </c>
      <c r="BG52" s="118">
        <v>3085.3406632591923</v>
      </c>
      <c r="BH52" s="119" t="e">
        <f>#REF!*BG52</f>
        <v>#REF!</v>
      </c>
      <c r="BI52" s="120">
        <v>12.317708636280102</v>
      </c>
      <c r="BJ52" s="109">
        <v>9.2382814772100765</v>
      </c>
      <c r="BN52" s="11"/>
      <c r="BP52" s="67"/>
    </row>
    <row r="53" spans="1:68" x14ac:dyDescent="0.2">
      <c r="A53" s="47"/>
      <c r="B53" s="48" t="s">
        <v>96</v>
      </c>
      <c r="C53" s="48" t="s">
        <v>97</v>
      </c>
      <c r="E53" s="60"/>
      <c r="F53" s="76"/>
      <c r="G53" s="56"/>
      <c r="H53" s="57"/>
      <c r="I53" s="60"/>
      <c r="K53" s="64"/>
      <c r="L53" s="76"/>
      <c r="M53" s="56"/>
      <c r="N53" s="60"/>
      <c r="O53" s="75"/>
      <c r="Q53" s="60">
        <v>26.25</v>
      </c>
      <c r="R53" s="76">
        <v>0.16700000000000001</v>
      </c>
      <c r="S53" s="56">
        <v>1</v>
      </c>
      <c r="T53" s="57">
        <f>Q53*R53*S53</f>
        <v>4.38375</v>
      </c>
      <c r="U53" s="75">
        <f>T53*BG53</f>
        <v>5486.0488391084273</v>
      </c>
      <c r="W53" s="60"/>
      <c r="X53" s="55"/>
      <c r="Y53" s="56"/>
      <c r="Z53" s="60"/>
      <c r="AA53" s="60"/>
      <c r="AC53" s="60"/>
      <c r="AD53" s="55"/>
      <c r="AE53" s="56"/>
      <c r="AF53" s="60"/>
      <c r="AG53" s="60"/>
      <c r="AI53" s="51"/>
      <c r="AJ53" s="58"/>
      <c r="AK53" s="55"/>
      <c r="AL53" s="56"/>
      <c r="AM53" s="58"/>
      <c r="AN53" s="61"/>
      <c r="AO53" s="61"/>
      <c r="AQ53" s="51"/>
      <c r="AR53" s="58"/>
      <c r="AS53" s="55"/>
      <c r="AT53" s="56"/>
      <c r="AU53" s="58"/>
      <c r="AV53" s="61"/>
      <c r="AW53" s="61">
        <f t="shared" si="7"/>
        <v>0</v>
      </c>
      <c r="AY53" s="60"/>
      <c r="AZ53" s="76"/>
      <c r="BA53" s="56"/>
      <c r="BB53" s="60"/>
      <c r="BC53" s="75"/>
      <c r="BD53" s="53"/>
      <c r="BE53" s="81">
        <v>4.6226679172678518</v>
      </c>
      <c r="BF53" s="117" t="s">
        <v>147</v>
      </c>
      <c r="BG53" s="118">
        <v>1251.4511181313778</v>
      </c>
      <c r="BH53" s="119" t="e">
        <f>#REF!*BG53</f>
        <v>#REF!</v>
      </c>
      <c r="BI53" s="120">
        <v>6.9536944412293389</v>
      </c>
      <c r="BJ53" s="109">
        <v>5.2152708309220044</v>
      </c>
      <c r="BN53" s="11"/>
      <c r="BP53" s="67"/>
    </row>
    <row r="54" spans="1:68" x14ac:dyDescent="0.2">
      <c r="A54" s="47">
        <v>13</v>
      </c>
      <c r="B54" s="48" t="s">
        <v>22</v>
      </c>
      <c r="C54" s="48"/>
      <c r="E54" s="60"/>
      <c r="F54" s="76"/>
      <c r="G54" s="56"/>
      <c r="H54" s="57"/>
      <c r="I54" s="60"/>
      <c r="K54" s="64"/>
      <c r="L54" s="76"/>
      <c r="M54" s="56"/>
      <c r="N54" s="60"/>
      <c r="O54" s="75"/>
      <c r="Q54" s="60"/>
      <c r="R54" s="76"/>
      <c r="S54" s="56"/>
      <c r="T54" s="60"/>
      <c r="U54" s="75"/>
      <c r="W54" s="60"/>
      <c r="X54" s="55"/>
      <c r="Y54" s="56"/>
      <c r="Z54" s="60"/>
      <c r="AA54" s="60"/>
      <c r="AC54" s="60"/>
      <c r="AD54" s="55"/>
      <c r="AE54" s="56"/>
      <c r="AF54" s="60"/>
      <c r="AG54" s="60"/>
      <c r="AI54" s="51"/>
      <c r="AJ54" s="58"/>
      <c r="AK54" s="55"/>
      <c r="AL54" s="56"/>
      <c r="AM54" s="58"/>
      <c r="AN54" s="61"/>
      <c r="AO54" s="61"/>
      <c r="AQ54" s="51"/>
      <c r="AR54" s="58"/>
      <c r="AS54" s="55"/>
      <c r="AT54" s="56"/>
      <c r="AU54" s="58"/>
      <c r="AV54" s="61"/>
      <c r="AW54" s="61">
        <f t="shared" si="7"/>
        <v>0</v>
      </c>
      <c r="AY54" s="60"/>
      <c r="AZ54" s="76"/>
      <c r="BA54" s="56"/>
      <c r="BB54" s="60"/>
      <c r="BC54" s="75"/>
      <c r="BD54" s="53"/>
      <c r="BE54" s="62"/>
      <c r="BF54" s="117"/>
      <c r="BG54" s="118"/>
      <c r="BH54" s="119"/>
      <c r="BI54" s="120" t="s">
        <v>182</v>
      </c>
      <c r="BJ54" s="118"/>
      <c r="BN54" s="11"/>
      <c r="BP54" s="67"/>
    </row>
    <row r="55" spans="1:68" x14ac:dyDescent="0.2">
      <c r="A55" s="47"/>
      <c r="B55" s="48" t="s">
        <v>79</v>
      </c>
      <c r="C55" s="48" t="s">
        <v>172</v>
      </c>
      <c r="E55" s="60"/>
      <c r="F55" s="76"/>
      <c r="G55" s="56"/>
      <c r="H55" s="57"/>
      <c r="I55" s="60"/>
      <c r="K55" s="64"/>
      <c r="L55" s="76"/>
      <c r="M55" s="56"/>
      <c r="N55" s="60"/>
      <c r="O55" s="75"/>
      <c r="Q55" s="60">
        <v>21</v>
      </c>
      <c r="R55" s="76">
        <f>1/3</f>
        <v>0.33333333333333331</v>
      </c>
      <c r="S55" s="56">
        <v>1</v>
      </c>
      <c r="T55" s="57">
        <f>Q55*R55*S55</f>
        <v>7</v>
      </c>
      <c r="U55" s="75">
        <f>T55*BG55</f>
        <v>107432.74905258146</v>
      </c>
      <c r="W55" s="60"/>
      <c r="X55" s="55"/>
      <c r="Y55" s="56"/>
      <c r="Z55" s="60"/>
      <c r="AA55" s="60"/>
      <c r="AC55" s="60"/>
      <c r="AD55" s="55"/>
      <c r="AE55" s="56"/>
      <c r="AF55" s="60"/>
      <c r="AG55" s="60"/>
      <c r="AI55" s="51"/>
      <c r="AJ55" s="58"/>
      <c r="AK55" s="55"/>
      <c r="AL55" s="56"/>
      <c r="AM55" s="58"/>
      <c r="AN55" s="61"/>
      <c r="AO55" s="61"/>
      <c r="AQ55" s="51"/>
      <c r="AR55" s="58"/>
      <c r="AS55" s="55"/>
      <c r="AT55" s="56"/>
      <c r="AU55" s="58"/>
      <c r="AV55" s="61"/>
      <c r="AW55" s="61">
        <f t="shared" si="7"/>
        <v>0</v>
      </c>
      <c r="AY55" s="60"/>
      <c r="AZ55" s="76"/>
      <c r="BA55" s="56"/>
      <c r="BB55" s="60"/>
      <c r="BC55" s="75"/>
      <c r="BD55" s="53"/>
      <c r="BE55" s="81">
        <v>7.3815056563159311</v>
      </c>
      <c r="BF55" s="117" t="s">
        <v>148</v>
      </c>
      <c r="BG55" s="118">
        <v>15347.535578940209</v>
      </c>
      <c r="BH55" s="119" t="e">
        <f>#REF!*BG55</f>
        <v>#REF!</v>
      </c>
      <c r="BI55" s="120">
        <v>11.103703698569802</v>
      </c>
      <c r="BJ55" s="109">
        <v>8.3277777739273517</v>
      </c>
      <c r="BN55" s="11"/>
      <c r="BP55" s="67"/>
    </row>
    <row r="56" spans="1:68" x14ac:dyDescent="0.2">
      <c r="A56" s="47"/>
      <c r="B56" s="48" t="s">
        <v>80</v>
      </c>
      <c r="C56" s="48" t="s">
        <v>173</v>
      </c>
      <c r="E56" s="60"/>
      <c r="F56" s="76"/>
      <c r="G56" s="56"/>
      <c r="H56" s="57"/>
      <c r="I56" s="60"/>
      <c r="K56" s="64"/>
      <c r="L56" s="76"/>
      <c r="M56" s="56"/>
      <c r="N56" s="60"/>
      <c r="O56" s="75"/>
      <c r="Q56" s="60"/>
      <c r="R56" s="76"/>
      <c r="S56" s="56"/>
      <c r="T56" s="60"/>
      <c r="U56" s="75"/>
      <c r="W56" s="60"/>
      <c r="X56" s="55"/>
      <c r="Y56" s="56"/>
      <c r="Z56" s="60"/>
      <c r="AA56" s="60"/>
      <c r="AC56" s="60"/>
      <c r="AD56" s="55"/>
      <c r="AE56" s="56"/>
      <c r="AF56" s="60"/>
      <c r="AG56" s="60"/>
      <c r="AI56" s="51"/>
      <c r="AJ56" s="58"/>
      <c r="AK56" s="55"/>
      <c r="AL56" s="56"/>
      <c r="AM56" s="58"/>
      <c r="AN56" s="61"/>
      <c r="AO56" s="61"/>
      <c r="AQ56" s="51"/>
      <c r="AR56" s="58"/>
      <c r="AS56" s="55"/>
      <c r="AT56" s="56"/>
      <c r="AU56" s="58"/>
      <c r="AV56" s="61"/>
      <c r="AW56" s="61">
        <f t="shared" si="7"/>
        <v>0</v>
      </c>
      <c r="AY56" s="60"/>
      <c r="AZ56" s="76"/>
      <c r="BA56" s="56"/>
      <c r="BB56" s="60"/>
      <c r="BC56" s="75"/>
      <c r="BD56" s="53"/>
      <c r="BE56" s="62"/>
      <c r="BF56" s="117" t="s">
        <v>149</v>
      </c>
      <c r="BG56" s="118">
        <v>626.94336549409434</v>
      </c>
      <c r="BH56" s="119" t="e">
        <f>#REF!*BG56</f>
        <v>#REF!</v>
      </c>
      <c r="BI56" s="120" t="s">
        <v>182</v>
      </c>
      <c r="BJ56" s="109" t="s">
        <v>182</v>
      </c>
      <c r="BN56" s="11"/>
      <c r="BP56" s="67"/>
    </row>
    <row r="57" spans="1:68" x14ac:dyDescent="0.2">
      <c r="A57" s="47">
        <v>14</v>
      </c>
      <c r="B57" s="48" t="s">
        <v>23</v>
      </c>
      <c r="C57" s="48"/>
      <c r="E57" s="60"/>
      <c r="F57" s="76"/>
      <c r="G57" s="56"/>
      <c r="H57" s="57"/>
      <c r="I57" s="60"/>
      <c r="K57" s="64"/>
      <c r="L57" s="76"/>
      <c r="M57" s="56"/>
      <c r="N57" s="60"/>
      <c r="O57" s="75"/>
      <c r="Q57" s="60"/>
      <c r="R57" s="76"/>
      <c r="S57" s="56"/>
      <c r="T57" s="60"/>
      <c r="U57" s="75"/>
      <c r="W57" s="60"/>
      <c r="X57" s="55"/>
      <c r="Y57" s="56"/>
      <c r="Z57" s="60"/>
      <c r="AA57" s="60"/>
      <c r="AC57" s="60"/>
      <c r="AD57" s="55"/>
      <c r="AE57" s="56"/>
      <c r="AF57" s="60"/>
      <c r="AG57" s="60"/>
      <c r="AI57" s="51"/>
      <c r="AJ57" s="58"/>
      <c r="AK57" s="55"/>
      <c r="AL57" s="56"/>
      <c r="AM57" s="58"/>
      <c r="AN57" s="61"/>
      <c r="AO57" s="61"/>
      <c r="AQ57" s="51"/>
      <c r="AR57" s="58"/>
      <c r="AS57" s="55"/>
      <c r="AT57" s="56"/>
      <c r="AU57" s="58"/>
      <c r="AV57" s="61"/>
      <c r="AW57" s="61">
        <f t="shared" si="7"/>
        <v>0</v>
      </c>
      <c r="AY57" s="60"/>
      <c r="AZ57" s="76"/>
      <c r="BA57" s="56"/>
      <c r="BB57" s="60"/>
      <c r="BC57" s="75"/>
      <c r="BD57" s="53"/>
      <c r="BE57" s="62"/>
      <c r="BF57" s="117"/>
      <c r="BG57" s="118"/>
      <c r="BH57" s="119"/>
      <c r="BI57" s="120" t="s">
        <v>182</v>
      </c>
      <c r="BJ57" s="118"/>
      <c r="BN57" s="11"/>
      <c r="BP57" s="67"/>
    </row>
    <row r="58" spans="1:68" x14ac:dyDescent="0.2">
      <c r="A58" s="47"/>
      <c r="B58" s="48" t="s">
        <v>81</v>
      </c>
      <c r="C58" s="48" t="s">
        <v>98</v>
      </c>
      <c r="E58" s="60">
        <v>120.72375000000001</v>
      </c>
      <c r="F58" s="76">
        <f>1/12</f>
        <v>8.3333333333333329E-2</v>
      </c>
      <c r="G58" s="56">
        <v>1</v>
      </c>
      <c r="H58" s="57">
        <f>E58*F58*G58</f>
        <v>10.0603125</v>
      </c>
      <c r="I58" s="75">
        <f>H58*BG58</f>
        <v>29663.513888814861</v>
      </c>
      <c r="J58" s="63"/>
      <c r="K58" s="64">
        <v>25.550000000000004</v>
      </c>
      <c r="L58" s="76">
        <f>1/12</f>
        <v>8.3333333333333329E-2</v>
      </c>
      <c r="M58" s="56">
        <v>1</v>
      </c>
      <c r="N58" s="57">
        <f>K58*L58*M58</f>
        <v>2.1291666666666669</v>
      </c>
      <c r="O58" s="75">
        <f>N58*BG58</f>
        <v>6277.9923574211352</v>
      </c>
      <c r="P58" s="63"/>
      <c r="Q58" s="60">
        <v>26.25</v>
      </c>
      <c r="R58" s="76">
        <v>0.16666666666666666</v>
      </c>
      <c r="S58" s="56">
        <v>0.6</v>
      </c>
      <c r="T58" s="57">
        <f>Q58*R58*S58</f>
        <v>2.625</v>
      </c>
      <c r="U58" s="75">
        <f>T58*BG58</f>
        <v>7739.9905776424948</v>
      </c>
      <c r="V58" s="63"/>
      <c r="W58" s="60"/>
      <c r="X58" s="55"/>
      <c r="Y58" s="56"/>
      <c r="Z58" s="60"/>
      <c r="AA58" s="60"/>
      <c r="AB58" s="63"/>
      <c r="AC58" s="60"/>
      <c r="AD58" s="55"/>
      <c r="AE58" s="56"/>
      <c r="AF58" s="60"/>
      <c r="AG58" s="60"/>
      <c r="AH58" s="63"/>
      <c r="AI58" s="51"/>
      <c r="AJ58" s="58"/>
      <c r="AK58" s="55"/>
      <c r="AL58" s="56"/>
      <c r="AM58" s="58"/>
      <c r="AN58" s="61"/>
      <c r="AO58" s="61"/>
      <c r="AP58" s="63"/>
      <c r="AQ58" s="51"/>
      <c r="AR58" s="58"/>
      <c r="AS58" s="55"/>
      <c r="AT58" s="56"/>
      <c r="AU58" s="58"/>
      <c r="AV58" s="61"/>
      <c r="AW58" s="61">
        <f t="shared" si="7"/>
        <v>0</v>
      </c>
      <c r="AX58" s="63"/>
      <c r="AY58" s="60">
        <v>20.440000000000001</v>
      </c>
      <c r="AZ58" s="76">
        <f>1/12</f>
        <v>8.3333333333333329E-2</v>
      </c>
      <c r="BA58" s="56">
        <v>1</v>
      </c>
      <c r="BB58" s="57">
        <f>AY58*AZ58*BA58</f>
        <v>1.7033333333333334</v>
      </c>
      <c r="BC58" s="75">
        <f>BB58*BG58</f>
        <v>5022.3938859369082</v>
      </c>
      <c r="BD58" s="65" t="e">
        <f>#REF!*1.46/1.2</f>
        <v>#REF!</v>
      </c>
      <c r="BE58" s="81">
        <v>17.418046628387998</v>
      </c>
      <c r="BF58" s="117" t="s">
        <v>150</v>
      </c>
      <c r="BG58" s="118">
        <v>2948.5678391019028</v>
      </c>
      <c r="BH58" s="119" t="e">
        <f>#REF!*BG58</f>
        <v>#REF!</v>
      </c>
      <c r="BI58" s="120">
        <v>26.20127082121893</v>
      </c>
      <c r="BJ58" s="109">
        <v>19.650953115914199</v>
      </c>
      <c r="BN58" s="11"/>
      <c r="BP58" s="67"/>
    </row>
    <row r="59" spans="1:68" x14ac:dyDescent="0.2">
      <c r="A59" s="47"/>
      <c r="B59" s="48" t="s">
        <v>82</v>
      </c>
      <c r="C59" s="48" t="s">
        <v>99</v>
      </c>
      <c r="E59" s="60">
        <v>67.068750000000009</v>
      </c>
      <c r="F59" s="76">
        <f>1/12</f>
        <v>8.3333333333333329E-2</v>
      </c>
      <c r="G59" s="56">
        <v>1</v>
      </c>
      <c r="H59" s="57">
        <f>E59*F59*G59</f>
        <v>5.5890625000000007</v>
      </c>
      <c r="I59" s="75">
        <f>H59*BG59</f>
        <v>45448.212432414482</v>
      </c>
      <c r="J59" s="63"/>
      <c r="K59" s="64">
        <v>12.775000000000002</v>
      </c>
      <c r="L59" s="76">
        <f>1/12</f>
        <v>8.3333333333333329E-2</v>
      </c>
      <c r="M59" s="56">
        <v>1</v>
      </c>
      <c r="N59" s="57">
        <f>K59*L59*M59</f>
        <v>1.0645833333333334</v>
      </c>
      <c r="O59" s="75">
        <f>N59*BG59</f>
        <v>8656.8023680789483</v>
      </c>
      <c r="P59" s="63"/>
      <c r="Q59" s="60">
        <v>26.25</v>
      </c>
      <c r="R59" s="76">
        <f>1/12</f>
        <v>8.3333333333333329E-2</v>
      </c>
      <c r="S59" s="56">
        <v>1</v>
      </c>
      <c r="T59" s="57">
        <f>Q59*R59*S59</f>
        <v>2.1875</v>
      </c>
      <c r="U59" s="75">
        <f>T59*BG59</f>
        <v>17787.950071395098</v>
      </c>
      <c r="V59" s="63"/>
      <c r="W59" s="60"/>
      <c r="X59" s="55"/>
      <c r="Y59" s="56"/>
      <c r="Z59" s="60"/>
      <c r="AA59" s="60"/>
      <c r="AB59" s="63"/>
      <c r="AC59" s="60"/>
      <c r="AD59" s="55"/>
      <c r="AE59" s="56"/>
      <c r="AF59" s="60"/>
      <c r="AG59" s="60"/>
      <c r="AH59" s="63"/>
      <c r="AI59" s="51"/>
      <c r="AJ59" s="58"/>
      <c r="AK59" s="55"/>
      <c r="AL59" s="56"/>
      <c r="AM59" s="58"/>
      <c r="AN59" s="61"/>
      <c r="AO59" s="61"/>
      <c r="AP59" s="63"/>
      <c r="AQ59" s="51"/>
      <c r="AR59" s="58"/>
      <c r="AS59" s="55"/>
      <c r="AT59" s="56"/>
      <c r="AU59" s="58"/>
      <c r="AV59" s="61"/>
      <c r="AW59" s="61">
        <f t="shared" si="7"/>
        <v>0</v>
      </c>
      <c r="AX59" s="63"/>
      <c r="AY59" s="60"/>
      <c r="AZ59" s="76"/>
      <c r="BA59" s="56"/>
      <c r="BB59" s="60"/>
      <c r="BC59" s="75"/>
      <c r="BD59" s="65"/>
      <c r="BE59" s="81">
        <v>9.3229954252948595</v>
      </c>
      <c r="BF59" s="117" t="s">
        <v>151</v>
      </c>
      <c r="BG59" s="118">
        <v>8131.6343183520448</v>
      </c>
      <c r="BH59" s="119" t="e">
        <f>#REF!*BG59</f>
        <v>#REF!</v>
      </c>
      <c r="BI59" s="120">
        <v>14.024209098454046</v>
      </c>
      <c r="BJ59" s="109">
        <v>10.518156823840535</v>
      </c>
      <c r="BN59" s="11"/>
      <c r="BP59" s="67"/>
    </row>
    <row r="60" spans="1:68" x14ac:dyDescent="0.2">
      <c r="A60" s="47"/>
      <c r="B60" s="48" t="s">
        <v>83</v>
      </c>
      <c r="C60" s="48" t="s">
        <v>100</v>
      </c>
      <c r="E60" s="60">
        <v>120.72375000000001</v>
      </c>
      <c r="F60" s="76">
        <f>1/12</f>
        <v>8.3333333333333329E-2</v>
      </c>
      <c r="G60" s="56">
        <v>0.1</v>
      </c>
      <c r="H60" s="57">
        <f>E60*F60*G60</f>
        <v>1.0060312500000002</v>
      </c>
      <c r="I60" s="75">
        <f>H60*BG60</f>
        <v>12403.519680715597</v>
      </c>
      <c r="K60" s="64">
        <v>57.487500000000004</v>
      </c>
      <c r="L60" s="76">
        <f>1/6</f>
        <v>0.16666666666666666</v>
      </c>
      <c r="M60" s="56">
        <v>1</v>
      </c>
      <c r="N60" s="57">
        <f>K60*L60*M60</f>
        <v>9.5812500000000007</v>
      </c>
      <c r="O60" s="75">
        <f>N60*BG60</f>
        <v>118128.75886395805</v>
      </c>
      <c r="Q60" s="60">
        <v>26.25</v>
      </c>
      <c r="R60" s="76">
        <v>0.16666666666666666</v>
      </c>
      <c r="S60" s="56">
        <v>0.6</v>
      </c>
      <c r="T60" s="57">
        <f>Q60*R60*S60</f>
        <v>2.625</v>
      </c>
      <c r="U60" s="75">
        <f>T60*BG60</f>
        <v>32364.043524372068</v>
      </c>
      <c r="W60" s="60"/>
      <c r="X60" s="55"/>
      <c r="Y60" s="56"/>
      <c r="Z60" s="60"/>
      <c r="AA60" s="60"/>
      <c r="AC60" s="60"/>
      <c r="AD60" s="55"/>
      <c r="AE60" s="56"/>
      <c r="AF60" s="60"/>
      <c r="AG60" s="60"/>
      <c r="AI60" s="51"/>
      <c r="AJ60" s="58"/>
      <c r="AK60" s="55"/>
      <c r="AL60" s="56"/>
      <c r="AM60" s="58"/>
      <c r="AN60" s="61"/>
      <c r="AO60" s="61"/>
      <c r="AQ60" s="51"/>
      <c r="AR60" s="58"/>
      <c r="AS60" s="55"/>
      <c r="AT60" s="56"/>
      <c r="AU60" s="58"/>
      <c r="AV60" s="61"/>
      <c r="AW60" s="61">
        <f t="shared" si="7"/>
        <v>0</v>
      </c>
      <c r="AY60" s="60">
        <v>20.440000000000001</v>
      </c>
      <c r="AZ60" s="76">
        <f>1/12</f>
        <v>8.3333333333333329E-2</v>
      </c>
      <c r="BA60" s="56">
        <v>1</v>
      </c>
      <c r="BB60" s="57">
        <f>AY60*AZ60*BA60</f>
        <v>1.7033333333333334</v>
      </c>
      <c r="BC60" s="75">
        <f>BB60*BG60</f>
        <v>21000.668242481432</v>
      </c>
      <c r="BD60" s="65" t="e">
        <f>#REF!*1.46/1.2</f>
        <v>#REF!</v>
      </c>
      <c r="BE60" s="81">
        <v>15.728527630614767</v>
      </c>
      <c r="BF60" s="117" t="s">
        <v>152</v>
      </c>
      <c r="BG60" s="118">
        <v>12329.159437856026</v>
      </c>
      <c r="BH60" s="119" t="e">
        <f>#REF!*BG60</f>
        <v>#REF!</v>
      </c>
      <c r="BI60" s="120">
        <v>23.659794973628571</v>
      </c>
      <c r="BJ60" s="109">
        <v>17.744846230221427</v>
      </c>
      <c r="BN60" s="11"/>
      <c r="BP60" s="67"/>
    </row>
    <row r="61" spans="1:68" x14ac:dyDescent="0.2">
      <c r="A61" s="47">
        <v>15</v>
      </c>
      <c r="B61" s="48" t="s">
        <v>24</v>
      </c>
      <c r="C61" s="48"/>
      <c r="E61" s="68"/>
      <c r="F61" s="76"/>
      <c r="G61" s="56"/>
      <c r="H61" s="58"/>
      <c r="I61" s="68"/>
      <c r="K61" s="64"/>
      <c r="L61" s="76"/>
      <c r="M61" s="56"/>
      <c r="N61" s="60"/>
      <c r="O61" s="75"/>
      <c r="Q61" s="60"/>
      <c r="R61" s="76"/>
      <c r="S61" s="56"/>
      <c r="T61" s="60"/>
      <c r="U61" s="75"/>
      <c r="W61" s="60"/>
      <c r="X61" s="55"/>
      <c r="Y61" s="56"/>
      <c r="Z61" s="60"/>
      <c r="AA61" s="60"/>
      <c r="AC61" s="60"/>
      <c r="AD61" s="55"/>
      <c r="AE61" s="56"/>
      <c r="AF61" s="60"/>
      <c r="AG61" s="60"/>
      <c r="AI61" s="51"/>
      <c r="AJ61" s="58"/>
      <c r="AK61" s="55"/>
      <c r="AL61" s="56"/>
      <c r="AM61" s="58"/>
      <c r="AN61" s="61"/>
      <c r="AO61" s="61"/>
      <c r="AQ61" s="51"/>
      <c r="AR61" s="58"/>
      <c r="AS61" s="55"/>
      <c r="AT61" s="56"/>
      <c r="AU61" s="58"/>
      <c r="AV61" s="61"/>
      <c r="AW61" s="61">
        <f t="shared" si="7"/>
        <v>0</v>
      </c>
      <c r="AY61" s="60"/>
      <c r="AZ61" s="76"/>
      <c r="BA61" s="56"/>
      <c r="BB61" s="60"/>
      <c r="BC61" s="75"/>
      <c r="BD61" s="53"/>
      <c r="BE61" s="62"/>
      <c r="BF61" s="117"/>
      <c r="BG61" s="118"/>
      <c r="BH61" s="119"/>
      <c r="BI61" s="120" t="s">
        <v>182</v>
      </c>
      <c r="BJ61" s="118"/>
      <c r="BN61" s="11"/>
    </row>
    <row r="62" spans="1:68" x14ac:dyDescent="0.2">
      <c r="A62" s="47"/>
      <c r="B62" s="48" t="s">
        <v>84</v>
      </c>
      <c r="C62" s="48" t="s">
        <v>85</v>
      </c>
      <c r="E62" s="58"/>
      <c r="F62" s="76"/>
      <c r="G62" s="56"/>
      <c r="H62" s="58"/>
      <c r="I62" s="58"/>
      <c r="K62" s="64">
        <v>25.550000000000004</v>
      </c>
      <c r="L62" s="76">
        <v>8.3333333333333329E-2</v>
      </c>
      <c r="M62" s="56">
        <v>1</v>
      </c>
      <c r="N62" s="57">
        <f>K62*L62*M62</f>
        <v>2.1291666666666669</v>
      </c>
      <c r="O62" s="75">
        <f>N62*BG62</f>
        <v>11059.125314310111</v>
      </c>
      <c r="Q62" s="60">
        <v>26.25</v>
      </c>
      <c r="R62" s="76">
        <v>0.16666666666666666</v>
      </c>
      <c r="S62" s="56">
        <v>0.6</v>
      </c>
      <c r="T62" s="57">
        <f>Q62*R62*S62</f>
        <v>2.625</v>
      </c>
      <c r="U62" s="75">
        <f>T62*BG62</f>
        <v>13634.538058738492</v>
      </c>
      <c r="W62" s="60"/>
      <c r="X62" s="55"/>
      <c r="Y62" s="56"/>
      <c r="Z62" s="60"/>
      <c r="AA62" s="60"/>
      <c r="AC62" s="60"/>
      <c r="AD62" s="55"/>
      <c r="AE62" s="56"/>
      <c r="AF62" s="60"/>
      <c r="AG62" s="60"/>
      <c r="AI62" s="51"/>
      <c r="AJ62" s="58"/>
      <c r="AK62" s="55"/>
      <c r="AL62" s="56"/>
      <c r="AM62" s="58"/>
      <c r="AN62" s="61"/>
      <c r="AO62" s="61"/>
      <c r="AQ62" s="51"/>
      <c r="AR62" s="58"/>
      <c r="AS62" s="55"/>
      <c r="AT62" s="56"/>
      <c r="AU62" s="58"/>
      <c r="AV62" s="61"/>
      <c r="AW62" s="61">
        <f t="shared" si="7"/>
        <v>0</v>
      </c>
      <c r="AY62" s="60">
        <v>20.440000000000001</v>
      </c>
      <c r="AZ62" s="76">
        <f>1/12</f>
        <v>8.3333333333333329E-2</v>
      </c>
      <c r="BA62" s="56">
        <v>1</v>
      </c>
      <c r="BB62" s="57">
        <f>AY62*AZ62*BA62</f>
        <v>1.7033333333333334</v>
      </c>
      <c r="BC62" s="75">
        <f>BB62*BG62</f>
        <v>8847.3002514480886</v>
      </c>
      <c r="BD62" s="65" t="e">
        <f>#REF!*1.46/1.2</f>
        <v>#REF!</v>
      </c>
      <c r="BE62" s="81">
        <v>6.8094389679514453</v>
      </c>
      <c r="BF62" s="117" t="s">
        <v>153</v>
      </c>
      <c r="BG62" s="118">
        <v>5194.1097366622826</v>
      </c>
      <c r="BH62" s="119" t="e">
        <f>#REF!*BG62</f>
        <v>#REF!</v>
      </c>
      <c r="BI62" s="120">
        <v>10.243166661930641</v>
      </c>
      <c r="BJ62" s="109">
        <v>7.6823749964479804</v>
      </c>
      <c r="BN62" s="11"/>
    </row>
    <row r="63" spans="1:68" x14ac:dyDescent="0.2">
      <c r="A63" s="47"/>
      <c r="B63" s="48" t="s">
        <v>86</v>
      </c>
      <c r="C63" s="48" t="s">
        <v>101</v>
      </c>
      <c r="E63" s="58"/>
      <c r="F63" s="55"/>
      <c r="G63" s="56"/>
      <c r="H63" s="58"/>
      <c r="I63" s="58"/>
      <c r="K63" s="64">
        <v>25.550000000000004</v>
      </c>
      <c r="L63" s="76">
        <v>8.3333333333333329E-2</v>
      </c>
      <c r="M63" s="56">
        <v>1</v>
      </c>
      <c r="N63" s="57">
        <f>K63*L63*M63</f>
        <v>2.1291666666666669</v>
      </c>
      <c r="O63" s="75">
        <f>N63*BG63</f>
        <v>214824.27173278687</v>
      </c>
      <c r="Q63" s="60">
        <v>26.25</v>
      </c>
      <c r="R63" s="76">
        <v>0.16666666666666666</v>
      </c>
      <c r="S63" s="56">
        <v>0.6</v>
      </c>
      <c r="T63" s="57">
        <f>Q63*R63*S63</f>
        <v>2.625</v>
      </c>
      <c r="U63" s="75">
        <f>T63*BG63</f>
        <v>264851.84186233993</v>
      </c>
      <c r="W63" s="60"/>
      <c r="X63" s="55"/>
      <c r="Y63" s="56"/>
      <c r="Z63" s="60"/>
      <c r="AA63" s="60"/>
      <c r="AC63" s="60"/>
      <c r="AD63" s="55"/>
      <c r="AE63" s="56"/>
      <c r="AF63" s="60"/>
      <c r="AG63" s="60"/>
      <c r="AI63" s="51"/>
      <c r="AJ63" s="58"/>
      <c r="AK63" s="55"/>
      <c r="AL63" s="56"/>
      <c r="AM63" s="58"/>
      <c r="AN63" s="61"/>
      <c r="AO63" s="61"/>
      <c r="AQ63" s="51"/>
      <c r="AR63" s="58"/>
      <c r="AS63" s="55"/>
      <c r="AT63" s="56"/>
      <c r="AU63" s="58"/>
      <c r="AV63" s="61"/>
      <c r="AW63" s="61">
        <f t="shared" si="7"/>
        <v>0</v>
      </c>
      <c r="AY63" s="60">
        <v>20.440000000000001</v>
      </c>
      <c r="AZ63" s="76">
        <f>1/12</f>
        <v>8.3333333333333329E-2</v>
      </c>
      <c r="BA63" s="56">
        <v>1</v>
      </c>
      <c r="BB63" s="57">
        <f>AY63*AZ63*BA63</f>
        <v>1.7033333333333334</v>
      </c>
      <c r="BC63" s="75">
        <f>BB63*BG63</f>
        <v>171859.41738622947</v>
      </c>
      <c r="BD63" s="65" t="e">
        <f>#REF!*1.46/1.2</f>
        <v>#REF!</v>
      </c>
      <c r="BE63" s="81">
        <v>6.8094389679514453</v>
      </c>
      <c r="BF63" s="117" t="s">
        <v>154</v>
      </c>
      <c r="BG63" s="118">
        <v>100895.93975708188</v>
      </c>
      <c r="BH63" s="119" t="e">
        <f>#REF!*BG63</f>
        <v>#REF!</v>
      </c>
      <c r="BI63" s="120">
        <v>10.243166661930641</v>
      </c>
      <c r="BJ63" s="109">
        <v>7.6823749964479804</v>
      </c>
      <c r="BN63" s="11"/>
    </row>
    <row r="64" spans="1:68" x14ac:dyDescent="0.2">
      <c r="A64" s="47">
        <v>16</v>
      </c>
      <c r="B64" s="48" t="s">
        <v>102</v>
      </c>
      <c r="C64" s="48"/>
      <c r="E64" s="58"/>
      <c r="F64" s="55"/>
      <c r="G64" s="56"/>
      <c r="H64" s="58"/>
      <c r="I64" s="58"/>
      <c r="K64" s="64"/>
      <c r="L64" s="76"/>
      <c r="M64" s="56"/>
      <c r="N64" s="60"/>
      <c r="O64" s="75"/>
      <c r="Q64" s="60"/>
      <c r="R64" s="76"/>
      <c r="S64" s="56"/>
      <c r="T64" s="60"/>
      <c r="U64" s="75"/>
      <c r="W64" s="60"/>
      <c r="X64" s="55"/>
      <c r="Y64" s="56"/>
      <c r="Z64" s="60"/>
      <c r="AA64" s="60"/>
      <c r="AC64" s="60"/>
      <c r="AD64" s="55"/>
      <c r="AE64" s="56"/>
      <c r="AF64" s="60"/>
      <c r="AG64" s="60"/>
      <c r="AI64" s="51"/>
      <c r="AJ64" s="58"/>
      <c r="AK64" s="55"/>
      <c r="AL64" s="56"/>
      <c r="AM64" s="58"/>
      <c r="AN64" s="61"/>
      <c r="AO64" s="61"/>
      <c r="AQ64" s="51"/>
      <c r="AR64" s="58"/>
      <c r="AS64" s="55"/>
      <c r="AT64" s="56"/>
      <c r="AU64" s="58"/>
      <c r="AV64" s="61"/>
      <c r="AW64" s="61">
        <f t="shared" si="7"/>
        <v>0</v>
      </c>
      <c r="AY64" s="60"/>
      <c r="AZ64" s="76"/>
      <c r="BA64" s="56"/>
      <c r="BB64" s="60"/>
      <c r="BC64" s="75"/>
      <c r="BD64" s="53"/>
      <c r="BE64" s="62"/>
      <c r="BF64" s="117"/>
      <c r="BG64" s="118"/>
      <c r="BH64" s="119"/>
      <c r="BI64" s="120" t="s">
        <v>182</v>
      </c>
      <c r="BJ64" s="118"/>
      <c r="BN64" s="11"/>
    </row>
    <row r="65" spans="1:66" x14ac:dyDescent="0.2">
      <c r="A65" s="47"/>
      <c r="B65" s="48" t="s">
        <v>87</v>
      </c>
      <c r="C65" s="48" t="s">
        <v>199</v>
      </c>
      <c r="E65" s="58"/>
      <c r="F65" s="55"/>
      <c r="G65" s="56"/>
      <c r="H65" s="58"/>
      <c r="I65" s="58"/>
      <c r="K65" s="64"/>
      <c r="L65" s="76"/>
      <c r="M65" s="56"/>
      <c r="N65" s="60"/>
      <c r="O65" s="75"/>
      <c r="Q65" s="60">
        <v>26.25</v>
      </c>
      <c r="R65" s="76">
        <v>0.16666666666666666</v>
      </c>
      <c r="S65" s="56">
        <v>0.6</v>
      </c>
      <c r="T65" s="57">
        <f>Q65*R65*S65</f>
        <v>2.625</v>
      </c>
      <c r="U65" s="75">
        <f>T65*BG65</f>
        <v>238998.05461913254</v>
      </c>
      <c r="W65" s="60"/>
      <c r="X65" s="55"/>
      <c r="Y65" s="56"/>
      <c r="Z65" s="60"/>
      <c r="AA65" s="60"/>
      <c r="AC65" s="60"/>
      <c r="AD65" s="55"/>
      <c r="AE65" s="56"/>
      <c r="AF65" s="60"/>
      <c r="AG65" s="60"/>
      <c r="AI65" s="51"/>
      <c r="AJ65" s="58"/>
      <c r="AK65" s="55"/>
      <c r="AL65" s="56"/>
      <c r="AM65" s="58"/>
      <c r="AN65" s="61"/>
      <c r="AO65" s="61"/>
      <c r="AQ65" s="51"/>
      <c r="AR65" s="58"/>
      <c r="AS65" s="55"/>
      <c r="AT65" s="56"/>
      <c r="AU65" s="58"/>
      <c r="AV65" s="61"/>
      <c r="AW65" s="61">
        <f t="shared" si="7"/>
        <v>0</v>
      </c>
      <c r="AY65" s="60">
        <v>20.440000000000001</v>
      </c>
      <c r="AZ65" s="76">
        <f>1/12</f>
        <v>8.3333333333333329E-2</v>
      </c>
      <c r="BA65" s="56">
        <v>1</v>
      </c>
      <c r="BB65" s="57">
        <f>AY65*AZ65*BA65</f>
        <v>1.7033333333333334</v>
      </c>
      <c r="BC65" s="75">
        <f>BB65*BG65</f>
        <v>155083.18210841491</v>
      </c>
      <c r="BD65" s="65" t="e">
        <f>#REF!*1.46/1.2</f>
        <v>#REF!</v>
      </c>
      <c r="BE65" s="81">
        <v>4.564230997488683</v>
      </c>
      <c r="BF65" s="117" t="s">
        <v>155</v>
      </c>
      <c r="BG65" s="118">
        <v>91046.877950145732</v>
      </c>
      <c r="BH65" s="119" t="e">
        <f>#REF!*BG65</f>
        <v>#REF!</v>
      </c>
      <c r="BI65" s="120">
        <v>6.8657901202823268</v>
      </c>
      <c r="BJ65" s="109">
        <v>5.1493425902117451</v>
      </c>
      <c r="BN65" s="11"/>
    </row>
    <row r="66" spans="1:66" x14ac:dyDescent="0.2">
      <c r="A66" s="47"/>
      <c r="B66" s="48" t="s">
        <v>88</v>
      </c>
      <c r="C66" s="48" t="s">
        <v>200</v>
      </c>
      <c r="E66" s="58"/>
      <c r="F66" s="55"/>
      <c r="G66" s="56"/>
      <c r="H66" s="58"/>
      <c r="I66" s="58"/>
      <c r="K66" s="64"/>
      <c r="L66" s="76"/>
      <c r="M66" s="56"/>
      <c r="N66" s="60"/>
      <c r="O66" s="75"/>
      <c r="Q66" s="60">
        <v>26.25</v>
      </c>
      <c r="R66" s="76">
        <v>0.16666666666666666</v>
      </c>
      <c r="S66" s="56">
        <v>0.6</v>
      </c>
      <c r="T66" s="57">
        <f>Q66*R66*S66</f>
        <v>2.625</v>
      </c>
      <c r="U66" s="75">
        <f>T66*BG66</f>
        <v>27786.866299695808</v>
      </c>
      <c r="W66" s="60"/>
      <c r="X66" s="55"/>
      <c r="Y66" s="56"/>
      <c r="Z66" s="60"/>
      <c r="AA66" s="60"/>
      <c r="AC66" s="60"/>
      <c r="AD66" s="55"/>
      <c r="AE66" s="56"/>
      <c r="AF66" s="60"/>
      <c r="AG66" s="60"/>
      <c r="AI66" s="51"/>
      <c r="AJ66" s="58"/>
      <c r="AK66" s="55"/>
      <c r="AL66" s="56"/>
      <c r="AM66" s="58"/>
      <c r="AN66" s="61"/>
      <c r="AO66" s="61"/>
      <c r="AQ66" s="51"/>
      <c r="AR66" s="58"/>
      <c r="AS66" s="55"/>
      <c r="AT66" s="56"/>
      <c r="AU66" s="58"/>
      <c r="AV66" s="61"/>
      <c r="AW66" s="61">
        <f t="shared" si="7"/>
        <v>0</v>
      </c>
      <c r="AY66" s="60">
        <v>20.440000000000001</v>
      </c>
      <c r="AZ66" s="76">
        <f>1/12</f>
        <v>8.3333333333333329E-2</v>
      </c>
      <c r="BA66" s="56">
        <v>1</v>
      </c>
      <c r="BB66" s="57">
        <f>AY66*AZ66*BA66</f>
        <v>1.7033333333333334</v>
      </c>
      <c r="BC66" s="75">
        <f>BB66*BG66</f>
        <v>18030.588798913723</v>
      </c>
      <c r="BD66" s="65" t="e">
        <f>#REF!*1.46/1.2</f>
        <v>#REF!</v>
      </c>
      <c r="BE66" s="81">
        <v>4.564230997488683</v>
      </c>
      <c r="BF66" s="117" t="s">
        <v>156</v>
      </c>
      <c r="BG66" s="118">
        <v>10585.472876074593</v>
      </c>
      <c r="BH66" s="119" t="e">
        <f>#REF!*BG66</f>
        <v>#REF!</v>
      </c>
      <c r="BI66" s="120">
        <v>6.8657901202823268</v>
      </c>
      <c r="BJ66" s="109">
        <v>5.1493425902117451</v>
      </c>
      <c r="BN66" s="11"/>
    </row>
    <row r="67" spans="1:66" x14ac:dyDescent="0.2">
      <c r="A67" s="47"/>
      <c r="B67" s="48" t="s">
        <v>195</v>
      </c>
      <c r="C67" t="s">
        <v>197</v>
      </c>
      <c r="E67" s="58"/>
      <c r="F67" s="55"/>
      <c r="G67" s="56"/>
      <c r="H67" s="58"/>
      <c r="I67" s="58"/>
      <c r="K67" s="64"/>
      <c r="L67" s="76"/>
      <c r="M67" s="56"/>
      <c r="N67" s="60"/>
      <c r="O67" s="75"/>
      <c r="Q67" s="60"/>
      <c r="R67" s="76"/>
      <c r="S67" s="56"/>
      <c r="T67" s="57"/>
      <c r="U67" s="75"/>
      <c r="W67" s="60"/>
      <c r="X67" s="55"/>
      <c r="Y67" s="56"/>
      <c r="Z67" s="60"/>
      <c r="AA67" s="60"/>
      <c r="AC67" s="60"/>
      <c r="AD67" s="55"/>
      <c r="AE67" s="56"/>
      <c r="AF67" s="60"/>
      <c r="AG67" s="60"/>
      <c r="AI67" s="51"/>
      <c r="AJ67" s="58"/>
      <c r="AK67" s="55"/>
      <c r="AL67" s="56"/>
      <c r="AM67" s="58"/>
      <c r="AN67" s="61"/>
      <c r="AO67" s="61"/>
      <c r="AQ67" s="51"/>
      <c r="AR67" s="58"/>
      <c r="AS67" s="55"/>
      <c r="AT67" s="56"/>
      <c r="AU67" s="58"/>
      <c r="AV67" s="61"/>
      <c r="AW67" s="61"/>
      <c r="AY67" s="60"/>
      <c r="AZ67" s="76"/>
      <c r="BA67" s="56"/>
      <c r="BB67" s="57"/>
      <c r="BC67" s="75"/>
      <c r="BD67" s="65"/>
      <c r="BE67" s="81"/>
      <c r="BF67" s="117" t="s">
        <v>202</v>
      </c>
      <c r="BG67" s="118"/>
      <c r="BH67" s="119"/>
      <c r="BI67" s="120">
        <v>6.8657901202823268</v>
      </c>
      <c r="BJ67" s="109">
        <v>5.1493425902117451</v>
      </c>
      <c r="BL67" s="9" t="s">
        <v>194</v>
      </c>
      <c r="BN67" s="11"/>
    </row>
    <row r="68" spans="1:66" x14ac:dyDescent="0.2">
      <c r="A68" s="47"/>
      <c r="B68" s="48" t="s">
        <v>196</v>
      </c>
      <c r="C68" t="s">
        <v>198</v>
      </c>
      <c r="E68" s="58"/>
      <c r="F68" s="55"/>
      <c r="G68" s="56"/>
      <c r="H68" s="58"/>
      <c r="I68" s="58"/>
      <c r="K68" s="64"/>
      <c r="L68" s="76"/>
      <c r="M68" s="56"/>
      <c r="N68" s="60"/>
      <c r="O68" s="75"/>
      <c r="Q68" s="60"/>
      <c r="R68" s="76"/>
      <c r="S68" s="56"/>
      <c r="T68" s="57"/>
      <c r="U68" s="75"/>
      <c r="W68" s="60"/>
      <c r="X68" s="55"/>
      <c r="Y68" s="56"/>
      <c r="Z68" s="60"/>
      <c r="AA68" s="60"/>
      <c r="AC68" s="60"/>
      <c r="AD68" s="55"/>
      <c r="AE68" s="56"/>
      <c r="AF68" s="60"/>
      <c r="AG68" s="60"/>
      <c r="AI68" s="51"/>
      <c r="AJ68" s="58"/>
      <c r="AK68" s="55"/>
      <c r="AL68" s="56"/>
      <c r="AM68" s="58"/>
      <c r="AN68" s="61"/>
      <c r="AO68" s="61"/>
      <c r="AQ68" s="51"/>
      <c r="AR68" s="58"/>
      <c r="AS68" s="55"/>
      <c r="AT68" s="56"/>
      <c r="AU68" s="58"/>
      <c r="AV68" s="61"/>
      <c r="AW68" s="61"/>
      <c r="AY68" s="60"/>
      <c r="AZ68" s="76"/>
      <c r="BA68" s="56"/>
      <c r="BB68" s="57"/>
      <c r="BC68" s="75"/>
      <c r="BD68" s="65"/>
      <c r="BE68" s="81"/>
      <c r="BF68" s="117" t="s">
        <v>203</v>
      </c>
      <c r="BG68" s="118"/>
      <c r="BH68" s="119"/>
      <c r="BI68" s="120">
        <v>6.8657901202823268</v>
      </c>
      <c r="BJ68" s="109">
        <v>5.1493425902117451</v>
      </c>
      <c r="BL68" s="9" t="s">
        <v>201</v>
      </c>
      <c r="BN68" s="11"/>
    </row>
    <row r="69" spans="1:66" x14ac:dyDescent="0.2">
      <c r="A69" s="47">
        <v>17</v>
      </c>
      <c r="B69" s="48" t="s">
        <v>25</v>
      </c>
      <c r="C69" s="48"/>
      <c r="E69" s="58"/>
      <c r="F69" s="55"/>
      <c r="G69" s="56"/>
      <c r="H69" s="58"/>
      <c r="I69" s="58"/>
      <c r="K69" s="64"/>
      <c r="L69" s="76"/>
      <c r="M69" s="56"/>
      <c r="N69" s="60"/>
      <c r="O69" s="75"/>
      <c r="Q69" s="60"/>
      <c r="R69" s="76"/>
      <c r="S69" s="56"/>
      <c r="T69" s="60"/>
      <c r="U69" s="75"/>
      <c r="W69" s="60"/>
      <c r="X69" s="55"/>
      <c r="Y69" s="56"/>
      <c r="Z69" s="60"/>
      <c r="AA69" s="60"/>
      <c r="AC69" s="60"/>
      <c r="AD69" s="55"/>
      <c r="AE69" s="56"/>
      <c r="AF69" s="60"/>
      <c r="AG69" s="60"/>
      <c r="AI69" s="51"/>
      <c r="AJ69" s="58"/>
      <c r="AK69" s="55"/>
      <c r="AL69" s="56"/>
      <c r="AM69" s="58"/>
      <c r="AN69" s="61"/>
      <c r="AO69" s="61"/>
      <c r="AQ69" s="51"/>
      <c r="AR69" s="58"/>
      <c r="AS69" s="55"/>
      <c r="AT69" s="56"/>
      <c r="AU69" s="58"/>
      <c r="AV69" s="61"/>
      <c r="AW69" s="61">
        <f>AU69*BG69</f>
        <v>0</v>
      </c>
      <c r="AY69" s="60"/>
      <c r="AZ69" s="76"/>
      <c r="BA69" s="56"/>
      <c r="BB69" s="60"/>
      <c r="BC69" s="60"/>
      <c r="BD69" s="53"/>
      <c r="BE69" s="62"/>
      <c r="BF69" s="117"/>
      <c r="BG69" s="118"/>
      <c r="BH69" s="119"/>
      <c r="BI69" s="120" t="s">
        <v>182</v>
      </c>
      <c r="BJ69" s="118"/>
      <c r="BN69" s="11"/>
    </row>
    <row r="70" spans="1:66" x14ac:dyDescent="0.2">
      <c r="A70" s="47"/>
      <c r="B70" s="48" t="s">
        <v>89</v>
      </c>
      <c r="C70" s="48" t="s">
        <v>103</v>
      </c>
      <c r="E70" s="58"/>
      <c r="F70" s="55"/>
      <c r="G70" s="56"/>
      <c r="H70" s="58"/>
      <c r="I70" s="58"/>
      <c r="K70" s="64">
        <v>57.487500000000004</v>
      </c>
      <c r="L70" s="76">
        <f>1/6</f>
        <v>0.16666666666666666</v>
      </c>
      <c r="M70" s="56">
        <v>1</v>
      </c>
      <c r="N70" s="57">
        <f>K70*L70*M70</f>
        <v>9.5812500000000007</v>
      </c>
      <c r="O70" s="75">
        <f>N70*BG70</f>
        <v>11725.289798200525</v>
      </c>
      <c r="Q70" s="60">
        <v>26.25</v>
      </c>
      <c r="R70" s="76">
        <v>0.16666666666666666</v>
      </c>
      <c r="S70" s="56">
        <v>0.6</v>
      </c>
      <c r="T70" s="57">
        <f>Q70*R70*S70</f>
        <v>2.625</v>
      </c>
      <c r="U70" s="75">
        <f>T70*BG70</f>
        <v>3212.408163890555</v>
      </c>
      <c r="W70" s="60"/>
      <c r="X70" s="55"/>
      <c r="Y70" s="56"/>
      <c r="Z70" s="60"/>
      <c r="AA70" s="60"/>
      <c r="AC70" s="60"/>
      <c r="AD70" s="55"/>
      <c r="AE70" s="56"/>
      <c r="AF70" s="60"/>
      <c r="AG70" s="60"/>
      <c r="AI70" s="51"/>
      <c r="AJ70" s="58"/>
      <c r="AK70" s="55"/>
      <c r="AL70" s="56"/>
      <c r="AM70" s="58"/>
      <c r="AN70" s="61"/>
      <c r="AO70" s="61"/>
      <c r="AQ70" s="51"/>
      <c r="AR70" s="58"/>
      <c r="AS70" s="55"/>
      <c r="AT70" s="56"/>
      <c r="AU70" s="58"/>
      <c r="AV70" s="61"/>
      <c r="AW70" s="61">
        <f>AU70*BG70</f>
        <v>0</v>
      </c>
      <c r="AY70" s="60"/>
      <c r="AZ70" s="55"/>
      <c r="BA70" s="56"/>
      <c r="BB70" s="60"/>
      <c r="BC70" s="60"/>
      <c r="BD70" s="53"/>
      <c r="BE70" s="81">
        <v>12.871500488200907</v>
      </c>
      <c r="BF70" s="117" t="s">
        <v>157</v>
      </c>
      <c r="BG70" s="118">
        <v>1223.7745386249733</v>
      </c>
      <c r="BH70" s="119" t="e">
        <f>#REF!*BG70</f>
        <v>#REF!</v>
      </c>
      <c r="BI70" s="120">
        <v>19.362083324381096</v>
      </c>
      <c r="BJ70" s="109">
        <v>14.521562493285822</v>
      </c>
      <c r="BN70" s="11"/>
    </row>
    <row r="71" spans="1:66" x14ac:dyDescent="0.2">
      <c r="A71" s="47"/>
      <c r="B71" s="48" t="s">
        <v>90</v>
      </c>
      <c r="C71" s="48" t="s">
        <v>91</v>
      </c>
      <c r="E71" s="58"/>
      <c r="F71" s="55"/>
      <c r="G71" s="56"/>
      <c r="H71" s="58"/>
      <c r="I71" s="58"/>
      <c r="K71" s="64"/>
      <c r="L71" s="76"/>
      <c r="M71" s="56"/>
      <c r="N71" s="60"/>
      <c r="O71" s="64"/>
      <c r="Q71" s="60">
        <v>26.25</v>
      </c>
      <c r="R71" s="76">
        <v>0.16666666666666666</v>
      </c>
      <c r="S71" s="56">
        <v>0.6</v>
      </c>
      <c r="T71" s="57">
        <f>Q71*R71*S71</f>
        <v>2.625</v>
      </c>
      <c r="U71" s="75">
        <f>T71*BG71</f>
        <v>1316.1388950028504</v>
      </c>
      <c r="W71" s="60"/>
      <c r="X71" s="55"/>
      <c r="Y71" s="56"/>
      <c r="Z71" s="60"/>
      <c r="AA71" s="60"/>
      <c r="AC71" s="60"/>
      <c r="AD71" s="55"/>
      <c r="AE71" s="56"/>
      <c r="AF71" s="60"/>
      <c r="AG71" s="60"/>
      <c r="AI71" s="51"/>
      <c r="AJ71" s="58"/>
      <c r="AK71" s="55"/>
      <c r="AL71" s="56"/>
      <c r="AM71" s="58"/>
      <c r="AN71" s="61"/>
      <c r="AO71" s="61"/>
      <c r="AQ71" s="51"/>
      <c r="AR71" s="58"/>
      <c r="AS71" s="55"/>
      <c r="AT71" s="56"/>
      <c r="AU71" s="58"/>
      <c r="AV71" s="61"/>
      <c r="AW71" s="61">
        <f>AU71*BG71</f>
        <v>0</v>
      </c>
      <c r="AY71" s="60"/>
      <c r="AZ71" s="55"/>
      <c r="BA71" s="56"/>
      <c r="BB71" s="60"/>
      <c r="BC71" s="60"/>
      <c r="BD71" s="53"/>
      <c r="BE71" s="81">
        <v>2.7680646211184738</v>
      </c>
      <c r="BF71" s="117" t="s">
        <v>158</v>
      </c>
      <c r="BG71" s="118">
        <v>501.38624571537162</v>
      </c>
      <c r="BH71" s="119" t="e">
        <f>#REF!*BG71</f>
        <v>#REF!</v>
      </c>
      <c r="BI71" s="120">
        <v>4.1638888869636759</v>
      </c>
      <c r="BJ71" s="109">
        <v>3.1229166652227569</v>
      </c>
      <c r="BN71" s="11"/>
    </row>
    <row r="72" spans="1:66" x14ac:dyDescent="0.2">
      <c r="A72" s="47"/>
      <c r="B72" s="48" t="s">
        <v>92</v>
      </c>
      <c r="C72" s="48" t="s">
        <v>104</v>
      </c>
      <c r="E72" s="58"/>
      <c r="F72" s="55"/>
      <c r="G72" s="56"/>
      <c r="H72" s="58"/>
      <c r="I72" s="58"/>
      <c r="K72" s="64"/>
      <c r="L72" s="76"/>
      <c r="M72" s="56"/>
      <c r="N72" s="60"/>
      <c r="O72" s="64"/>
      <c r="Q72" s="60">
        <v>26.25</v>
      </c>
      <c r="R72" s="76">
        <v>0.16666666666666666</v>
      </c>
      <c r="S72" s="56">
        <v>0.6</v>
      </c>
      <c r="T72" s="57">
        <f>Q72*R72*S72</f>
        <v>2.625</v>
      </c>
      <c r="U72" s="75">
        <f>T72*BG72</f>
        <v>4627.8926961316656</v>
      </c>
      <c r="W72" s="60"/>
      <c r="X72" s="55"/>
      <c r="Y72" s="56"/>
      <c r="Z72" s="60"/>
      <c r="AA72" s="60"/>
      <c r="AC72" s="60"/>
      <c r="AD72" s="55"/>
      <c r="AE72" s="56"/>
      <c r="AF72" s="60"/>
      <c r="AG72" s="60"/>
      <c r="AI72" s="51"/>
      <c r="AJ72" s="58"/>
      <c r="AK72" s="55"/>
      <c r="AL72" s="56"/>
      <c r="AM72" s="58"/>
      <c r="AN72" s="61"/>
      <c r="AO72" s="61"/>
      <c r="AQ72" s="51"/>
      <c r="AR72" s="58"/>
      <c r="AS72" s="55"/>
      <c r="AT72" s="56"/>
      <c r="AU72" s="58"/>
      <c r="AV72" s="61"/>
      <c r="AW72" s="61">
        <f>AU72*BG72</f>
        <v>0</v>
      </c>
      <c r="AY72" s="60"/>
      <c r="AZ72" s="55"/>
      <c r="BA72" s="56"/>
      <c r="BB72" s="60"/>
      <c r="BC72" s="60"/>
      <c r="BD72" s="53"/>
      <c r="BE72" s="81">
        <v>2.7680646211184738</v>
      </c>
      <c r="BF72" s="117" t="s">
        <v>159</v>
      </c>
      <c r="BG72" s="118">
        <v>1763.0067413834915</v>
      </c>
      <c r="BH72" s="119" t="e">
        <f>#REF!*BG72</f>
        <v>#REF!</v>
      </c>
      <c r="BI72" s="120">
        <v>4.1638888869636759</v>
      </c>
      <c r="BJ72" s="109">
        <v>3.1229166652227569</v>
      </c>
      <c r="BN72" s="11"/>
    </row>
    <row r="73" spans="1:66" x14ac:dyDescent="0.2">
      <c r="A73" s="47"/>
      <c r="B73" s="48" t="s">
        <v>93</v>
      </c>
      <c r="C73" s="48" t="s">
        <v>94</v>
      </c>
      <c r="E73" s="58"/>
      <c r="F73" s="55"/>
      <c r="G73" s="56"/>
      <c r="H73" s="58"/>
      <c r="I73" s="58"/>
      <c r="K73" s="64"/>
      <c r="L73" s="55"/>
      <c r="M73" s="56"/>
      <c r="N73" s="60"/>
      <c r="O73" s="64"/>
      <c r="Q73" s="60"/>
      <c r="R73" s="55"/>
      <c r="S73" s="56"/>
      <c r="T73" s="60"/>
      <c r="U73" s="60"/>
      <c r="W73" s="60"/>
      <c r="X73" s="55"/>
      <c r="Y73" s="56"/>
      <c r="Z73" s="60"/>
      <c r="AA73" s="60"/>
      <c r="AC73" s="60"/>
      <c r="AD73" s="55"/>
      <c r="AE73" s="56"/>
      <c r="AF73" s="60"/>
      <c r="AG73" s="60"/>
      <c r="AI73" s="51"/>
      <c r="AJ73" s="58"/>
      <c r="AK73" s="55"/>
      <c r="AL73" s="56"/>
      <c r="AM73" s="58"/>
      <c r="AN73" s="61"/>
      <c r="AO73" s="61"/>
      <c r="AQ73" s="51"/>
      <c r="AR73" s="58"/>
      <c r="AS73" s="55"/>
      <c r="AT73" s="56"/>
      <c r="AU73" s="58"/>
      <c r="AV73" s="61"/>
      <c r="AW73" s="61">
        <f>AU73*BG73</f>
        <v>0</v>
      </c>
      <c r="AY73" s="60"/>
      <c r="AZ73" s="55"/>
      <c r="BA73" s="56"/>
      <c r="BB73" s="60"/>
      <c r="BC73" s="60"/>
      <c r="BD73" s="53"/>
      <c r="BE73" s="81"/>
      <c r="BF73" s="113" t="s">
        <v>160</v>
      </c>
      <c r="BG73" s="14">
        <v>186.24034524234398</v>
      </c>
      <c r="BH73" s="116" t="e">
        <f>#REF!*BG73</f>
        <v>#REF!</v>
      </c>
      <c r="BI73" s="120" t="s">
        <v>182</v>
      </c>
      <c r="BJ73" s="109" t="s">
        <v>182</v>
      </c>
      <c r="BN73" s="11"/>
    </row>
    <row r="74" spans="1:66" x14ac:dyDescent="0.2">
      <c r="A74" s="47"/>
      <c r="B74" s="48" t="s">
        <v>183</v>
      </c>
      <c r="C74" s="48" t="s">
        <v>185</v>
      </c>
      <c r="E74" s="58"/>
      <c r="F74" s="55"/>
      <c r="G74" s="56"/>
      <c r="H74" s="58"/>
      <c r="I74" s="58"/>
      <c r="K74" s="58"/>
      <c r="L74" s="55"/>
      <c r="M74" s="56"/>
      <c r="N74" s="60"/>
      <c r="O74" s="58"/>
      <c r="Q74" s="60"/>
      <c r="R74" s="55"/>
      <c r="S74" s="56"/>
      <c r="T74" s="60"/>
      <c r="U74" s="60"/>
      <c r="W74" s="60"/>
      <c r="X74" s="55"/>
      <c r="Y74" s="56"/>
      <c r="Z74" s="60"/>
      <c r="AA74" s="60"/>
      <c r="AC74" s="60"/>
      <c r="AD74" s="55"/>
      <c r="AE74" s="56"/>
      <c r="AF74" s="60"/>
      <c r="AG74" s="60"/>
      <c r="AI74" s="51"/>
      <c r="AJ74" s="58"/>
      <c r="AK74" s="55"/>
      <c r="AL74" s="56"/>
      <c r="AM74" s="58"/>
      <c r="AN74" s="61"/>
      <c r="AO74" s="61"/>
      <c r="AQ74" s="51"/>
      <c r="AR74" s="58"/>
      <c r="AS74" s="55"/>
      <c r="AT74" s="56"/>
      <c r="AU74" s="58"/>
      <c r="AV74" s="61"/>
      <c r="AW74" s="61">
        <f>AU74*BG75</f>
        <v>0</v>
      </c>
      <c r="AY74" s="60"/>
      <c r="AZ74" s="55"/>
      <c r="BA74" s="56"/>
      <c r="BB74" s="60"/>
      <c r="BC74" s="75"/>
      <c r="BD74" s="53"/>
      <c r="BE74" s="61"/>
      <c r="BF74" s="48" t="s">
        <v>205</v>
      </c>
      <c r="BG74" s="14"/>
      <c r="BH74" s="113"/>
      <c r="BI74" s="120" t="s">
        <v>182</v>
      </c>
      <c r="BJ74" s="129">
        <v>14.521562493285822</v>
      </c>
      <c r="BL74" s="9" t="s">
        <v>188</v>
      </c>
    </row>
    <row r="75" spans="1:66" x14ac:dyDescent="0.2">
      <c r="A75" s="47"/>
      <c r="B75" s="48" t="s">
        <v>184</v>
      </c>
      <c r="C75" s="48" t="s">
        <v>186</v>
      </c>
      <c r="E75" s="58"/>
      <c r="F75" s="55"/>
      <c r="G75" s="56"/>
      <c r="H75" s="58"/>
      <c r="I75" s="58"/>
      <c r="K75" s="58"/>
      <c r="L75" s="55"/>
      <c r="M75" s="56"/>
      <c r="N75" s="60"/>
      <c r="O75" s="58"/>
      <c r="Q75" s="58"/>
      <c r="R75" s="55"/>
      <c r="S75" s="56"/>
      <c r="T75" s="58"/>
      <c r="U75" s="58"/>
      <c r="W75" s="60"/>
      <c r="X75" s="55"/>
      <c r="Y75" s="56"/>
      <c r="Z75" s="60"/>
      <c r="AA75" s="60"/>
      <c r="AC75" s="60"/>
      <c r="AD75" s="55"/>
      <c r="AE75" s="56"/>
      <c r="AF75" s="60"/>
      <c r="AG75" s="60"/>
      <c r="AI75" s="51"/>
      <c r="AJ75" s="58"/>
      <c r="AK75" s="55"/>
      <c r="AL75" s="56"/>
      <c r="AM75" s="58"/>
      <c r="AN75" s="61"/>
      <c r="AO75" s="61"/>
      <c r="AQ75" s="51"/>
      <c r="AR75" s="58"/>
      <c r="AS75" s="55"/>
      <c r="AT75" s="56"/>
      <c r="AU75" s="58"/>
      <c r="AV75" s="61"/>
      <c r="AW75" s="61"/>
      <c r="AY75" s="58"/>
      <c r="AZ75" s="55"/>
      <c r="BA75" s="56"/>
      <c r="BB75" s="58"/>
      <c r="BC75" s="58"/>
      <c r="BD75" s="53"/>
      <c r="BE75" s="61"/>
      <c r="BF75" s="48" t="s">
        <v>206</v>
      </c>
      <c r="BG75" s="22">
        <f>SUM(BG9:BG73)</f>
        <v>463775.9023762999</v>
      </c>
      <c r="BH75" s="22" t="e">
        <f>SUM(BH9:BH74)</f>
        <v>#REF!</v>
      </c>
      <c r="BI75" s="128"/>
      <c r="BJ75" s="129">
        <v>14.521562493285822</v>
      </c>
      <c r="BL75" s="9" t="s">
        <v>188</v>
      </c>
      <c r="BN75" s="6"/>
    </row>
    <row r="76" spans="1:66" ht="13.5" thickBot="1" x14ac:dyDescent="0.25">
      <c r="A76" s="47"/>
      <c r="B76" s="48"/>
      <c r="C76" s="48"/>
      <c r="E76" s="58"/>
      <c r="F76" s="55"/>
      <c r="G76" s="56"/>
      <c r="H76" s="58"/>
      <c r="I76" s="58"/>
      <c r="K76" s="58"/>
      <c r="L76" s="55"/>
      <c r="M76" s="56"/>
      <c r="N76" s="60"/>
      <c r="O76" s="58"/>
      <c r="Q76" s="58"/>
      <c r="R76" s="55"/>
      <c r="S76" s="56"/>
      <c r="T76" s="58"/>
      <c r="U76" s="58"/>
      <c r="W76" s="60"/>
      <c r="X76" s="55"/>
      <c r="Y76" s="56"/>
      <c r="Z76" s="60"/>
      <c r="AA76" s="60"/>
      <c r="AC76" s="58"/>
      <c r="AD76" s="55"/>
      <c r="AE76" s="56"/>
      <c r="AF76" s="58"/>
      <c r="AG76" s="58"/>
      <c r="AI76" s="51"/>
      <c r="AJ76" s="58"/>
      <c r="AK76" s="55"/>
      <c r="AL76" s="56"/>
      <c r="AM76" s="58"/>
      <c r="AN76" s="61"/>
      <c r="AO76" s="61"/>
      <c r="AQ76" s="51"/>
      <c r="AR76" s="58"/>
      <c r="AS76" s="55"/>
      <c r="AT76" s="56"/>
      <c r="AU76" s="58"/>
      <c r="AV76" s="61"/>
      <c r="AW76" s="61"/>
      <c r="AY76" s="58"/>
      <c r="AZ76" s="55"/>
      <c r="BA76" s="56"/>
      <c r="BB76" s="58"/>
      <c r="BC76" s="58"/>
      <c r="BD76" s="53"/>
      <c r="BE76" s="61"/>
      <c r="BF76" s="113"/>
      <c r="BG76" s="14"/>
      <c r="BH76" s="121"/>
      <c r="BI76" s="115"/>
      <c r="BJ76" s="113"/>
    </row>
    <row r="77" spans="1:66" x14ac:dyDescent="0.2">
      <c r="A77" s="47"/>
      <c r="B77" s="48"/>
      <c r="C77" s="48"/>
      <c r="E77" s="58"/>
      <c r="F77" s="55"/>
      <c r="G77" s="56"/>
      <c r="H77" s="58"/>
      <c r="I77" s="58"/>
      <c r="K77" s="58"/>
      <c r="L77" s="55"/>
      <c r="M77" s="56"/>
      <c r="N77" s="60"/>
      <c r="O77" s="58"/>
      <c r="Q77" s="58"/>
      <c r="R77" s="55"/>
      <c r="S77" s="56"/>
      <c r="T77" s="58"/>
      <c r="U77" s="58"/>
      <c r="W77" s="60"/>
      <c r="X77" s="55"/>
      <c r="Y77" s="56"/>
      <c r="Z77" s="60"/>
      <c r="AA77" s="60"/>
      <c r="AC77" s="58"/>
      <c r="AD77" s="55"/>
      <c r="AE77" s="56"/>
      <c r="AF77" s="58"/>
      <c r="AG77" s="58"/>
      <c r="AI77" s="51"/>
      <c r="AJ77" s="58"/>
      <c r="AK77" s="55"/>
      <c r="AL77" s="56"/>
      <c r="AM77" s="58"/>
      <c r="AN77" s="61"/>
      <c r="AO77" s="61"/>
      <c r="AQ77" s="51"/>
      <c r="AR77" s="58"/>
      <c r="AS77" s="55"/>
      <c r="AT77" s="56"/>
      <c r="AU77" s="58"/>
      <c r="AV77" s="61"/>
      <c r="AW77" s="61"/>
      <c r="AY77" s="58"/>
      <c r="AZ77" s="55"/>
      <c r="BA77" s="56"/>
      <c r="BB77" s="58"/>
      <c r="BC77" s="58"/>
      <c r="BD77" s="53"/>
      <c r="BE77" s="61"/>
      <c r="BF77" s="113"/>
      <c r="BG77" s="14"/>
      <c r="BH77" s="22"/>
      <c r="BI77" s="115"/>
      <c r="BJ77" s="113"/>
    </row>
    <row r="78" spans="1:66" x14ac:dyDescent="0.2">
      <c r="A78" s="47"/>
      <c r="B78" s="48"/>
      <c r="C78" s="48"/>
      <c r="E78" s="58"/>
      <c r="F78" s="55"/>
      <c r="G78" s="56"/>
      <c r="H78" s="58"/>
      <c r="I78" s="58"/>
      <c r="K78" s="58"/>
      <c r="L78" s="55"/>
      <c r="M78" s="56"/>
      <c r="N78" s="60"/>
      <c r="O78" s="58"/>
      <c r="Q78" s="58"/>
      <c r="R78" s="55"/>
      <c r="S78" s="56"/>
      <c r="T78" s="58"/>
      <c r="U78" s="58"/>
      <c r="W78" s="60"/>
      <c r="X78" s="55"/>
      <c r="Y78" s="56"/>
      <c r="Z78" s="60"/>
      <c r="AA78" s="60"/>
      <c r="AC78" s="58"/>
      <c r="AD78" s="55"/>
      <c r="AE78" s="56"/>
      <c r="AF78" s="58"/>
      <c r="AG78" s="58"/>
      <c r="AI78" s="51"/>
      <c r="AJ78" s="58"/>
      <c r="AK78" s="55"/>
      <c r="AL78" s="56"/>
      <c r="AM78" s="58"/>
      <c r="AN78" s="61"/>
      <c r="AO78" s="61"/>
      <c r="AQ78" s="51"/>
      <c r="AR78" s="58"/>
      <c r="AS78" s="55"/>
      <c r="AT78" s="56"/>
      <c r="AU78" s="58"/>
      <c r="AV78" s="61"/>
      <c r="AW78" s="61"/>
      <c r="AY78" s="58"/>
      <c r="AZ78" s="55"/>
      <c r="BA78" s="56"/>
      <c r="BB78" s="58"/>
      <c r="BC78" s="58"/>
      <c r="BD78" s="53"/>
      <c r="BE78" s="61"/>
      <c r="BF78" s="113"/>
      <c r="BG78" s="14"/>
      <c r="BH78" s="113"/>
      <c r="BI78" s="115"/>
      <c r="BJ78" s="122"/>
    </row>
    <row r="79" spans="1:66" x14ac:dyDescent="0.2">
      <c r="A79" s="47"/>
      <c r="B79" s="48"/>
      <c r="C79" s="48"/>
      <c r="E79" s="58"/>
      <c r="F79" s="55"/>
      <c r="G79" s="56"/>
      <c r="H79" s="58"/>
      <c r="I79" s="58"/>
      <c r="K79" s="58"/>
      <c r="L79" s="55"/>
      <c r="M79" s="56"/>
      <c r="N79" s="60"/>
      <c r="O79" s="58"/>
      <c r="Q79" s="58"/>
      <c r="R79" s="55"/>
      <c r="S79" s="56"/>
      <c r="T79" s="58"/>
      <c r="U79" s="58"/>
      <c r="W79" s="60"/>
      <c r="X79" s="55"/>
      <c r="Y79" s="56"/>
      <c r="Z79" s="60"/>
      <c r="AA79" s="60"/>
      <c r="AC79" s="58"/>
      <c r="AD79" s="55"/>
      <c r="AE79" s="56"/>
      <c r="AF79" s="58"/>
      <c r="AG79" s="58"/>
      <c r="AI79" s="51"/>
      <c r="AJ79" s="58"/>
      <c r="AK79" s="55"/>
      <c r="AL79" s="56"/>
      <c r="AM79" s="58"/>
      <c r="AN79" s="61"/>
      <c r="AO79" s="61"/>
      <c r="AQ79" s="51"/>
      <c r="AR79" s="58"/>
      <c r="AS79" s="55"/>
      <c r="AT79" s="56"/>
      <c r="AU79" s="58"/>
      <c r="AV79" s="61"/>
      <c r="AW79" s="61"/>
      <c r="AY79" s="58"/>
      <c r="AZ79" s="55"/>
      <c r="BA79" s="56"/>
      <c r="BB79" s="58"/>
      <c r="BC79" s="58"/>
      <c r="BD79" s="53"/>
      <c r="BE79" s="61"/>
      <c r="BF79" s="22"/>
      <c r="BG79" s="123"/>
      <c r="BH79" s="113"/>
      <c r="BI79" s="115"/>
      <c r="BJ79" s="113"/>
    </row>
    <row r="80" spans="1:66" x14ac:dyDescent="0.2">
      <c r="A80" s="47"/>
      <c r="B80" s="48"/>
      <c r="C80" s="48"/>
      <c r="E80" s="58"/>
      <c r="F80" s="55"/>
      <c r="G80" s="56"/>
      <c r="H80" s="58"/>
      <c r="I80" s="58"/>
      <c r="K80" s="58"/>
      <c r="L80" s="55"/>
      <c r="M80" s="56"/>
      <c r="N80" s="60"/>
      <c r="O80" s="58"/>
      <c r="Q80" s="58"/>
      <c r="R80" s="55"/>
      <c r="S80" s="56"/>
      <c r="T80" s="58"/>
      <c r="U80" s="58"/>
      <c r="W80" s="60"/>
      <c r="X80" s="55"/>
      <c r="Y80" s="56"/>
      <c r="Z80" s="60"/>
      <c r="AA80" s="60"/>
      <c r="AC80" s="58"/>
      <c r="AD80" s="55"/>
      <c r="AE80" s="56"/>
      <c r="AF80" s="58"/>
      <c r="AG80" s="58"/>
      <c r="AI80" s="51"/>
      <c r="AJ80" s="58"/>
      <c r="AK80" s="55"/>
      <c r="AL80" s="56"/>
      <c r="AM80" s="58"/>
      <c r="AN80" s="61"/>
      <c r="AO80" s="61"/>
      <c r="AQ80" s="51"/>
      <c r="AR80" s="58"/>
      <c r="AS80" s="55"/>
      <c r="AT80" s="56"/>
      <c r="AU80" s="58"/>
      <c r="AV80" s="61"/>
      <c r="AW80" s="61"/>
      <c r="AY80" s="58"/>
      <c r="AZ80" s="55"/>
      <c r="BA80" s="56"/>
      <c r="BB80" s="58"/>
      <c r="BC80" s="58"/>
      <c r="BD80" s="53"/>
      <c r="BE80" s="61"/>
      <c r="BF80" s="22"/>
      <c r="BG80" s="123"/>
      <c r="BH80" s="113"/>
      <c r="BI80" s="115"/>
      <c r="BJ80" s="113"/>
    </row>
    <row r="81" spans="1:62" x14ac:dyDescent="0.2">
      <c r="A81" s="47"/>
      <c r="B81" s="48"/>
      <c r="C81" s="48"/>
      <c r="E81" s="58"/>
      <c r="F81" s="55"/>
      <c r="G81" s="56"/>
      <c r="H81" s="58"/>
      <c r="I81" s="58"/>
      <c r="K81" s="58"/>
      <c r="L81" s="55"/>
      <c r="M81" s="56"/>
      <c r="N81" s="60"/>
      <c r="O81" s="58"/>
      <c r="Q81" s="58"/>
      <c r="R81" s="55"/>
      <c r="S81" s="56"/>
      <c r="T81" s="58"/>
      <c r="U81" s="58"/>
      <c r="W81" s="60"/>
      <c r="X81" s="55"/>
      <c r="Y81" s="56"/>
      <c r="Z81" s="60"/>
      <c r="AA81" s="60"/>
      <c r="AC81" s="58"/>
      <c r="AD81" s="55"/>
      <c r="AE81" s="56"/>
      <c r="AF81" s="58"/>
      <c r="AG81" s="58"/>
      <c r="AI81" s="51"/>
      <c r="AJ81" s="58"/>
      <c r="AK81" s="55"/>
      <c r="AL81" s="56"/>
      <c r="AM81" s="58"/>
      <c r="AN81" s="61"/>
      <c r="AO81" s="61"/>
      <c r="AQ81" s="51"/>
      <c r="AR81" s="58"/>
      <c r="AS81" s="55"/>
      <c r="AT81" s="56"/>
      <c r="AU81" s="58"/>
      <c r="AV81" s="61"/>
      <c r="AW81" s="61"/>
      <c r="AY81" s="58"/>
      <c r="AZ81" s="55"/>
      <c r="BA81" s="56"/>
      <c r="BB81" s="58"/>
      <c r="BC81" s="58"/>
      <c r="BD81" s="53"/>
      <c r="BE81" s="61"/>
      <c r="BF81" s="14"/>
      <c r="BG81" s="123"/>
      <c r="BH81" s="113"/>
      <c r="BI81" s="115"/>
      <c r="BJ81" s="113"/>
    </row>
    <row r="82" spans="1:62" x14ac:dyDescent="0.2">
      <c r="A82" s="47"/>
      <c r="B82" s="48"/>
      <c r="C82" s="48"/>
      <c r="E82" s="58"/>
      <c r="F82" s="55"/>
      <c r="G82" s="56"/>
      <c r="H82" s="58"/>
      <c r="I82" s="58"/>
      <c r="K82" s="58"/>
      <c r="L82" s="55"/>
      <c r="M82" s="56"/>
      <c r="N82" s="60"/>
      <c r="O82" s="58"/>
      <c r="Q82" s="58"/>
      <c r="R82" s="55"/>
      <c r="S82" s="56"/>
      <c r="T82" s="58"/>
      <c r="U82" s="58"/>
      <c r="W82" s="60"/>
      <c r="X82" s="55"/>
      <c r="Y82" s="56"/>
      <c r="Z82" s="60"/>
      <c r="AA82" s="60"/>
      <c r="AC82" s="58"/>
      <c r="AD82" s="55"/>
      <c r="AE82" s="56"/>
      <c r="AF82" s="58"/>
      <c r="AG82" s="58"/>
      <c r="AI82" s="51"/>
      <c r="AJ82" s="58"/>
      <c r="AK82" s="55"/>
      <c r="AL82" s="56"/>
      <c r="AM82" s="58"/>
      <c r="AN82" s="61"/>
      <c r="AO82" s="61"/>
      <c r="AQ82" s="51"/>
      <c r="AR82" s="58"/>
      <c r="AS82" s="55"/>
      <c r="AT82" s="56"/>
      <c r="AU82" s="58"/>
      <c r="AV82" s="61"/>
      <c r="AW82" s="61"/>
      <c r="AY82" s="58"/>
      <c r="AZ82" s="55"/>
      <c r="BA82" s="56"/>
      <c r="BB82" s="58"/>
      <c r="BC82" s="58"/>
      <c r="BD82" s="53"/>
      <c r="BE82" s="61"/>
      <c r="BF82" s="113"/>
      <c r="BG82" s="22"/>
      <c r="BH82" s="113"/>
      <c r="BI82" s="115"/>
      <c r="BJ82" s="113"/>
    </row>
    <row r="83" spans="1:62" x14ac:dyDescent="0.2">
      <c r="A83" s="47"/>
      <c r="B83" s="48"/>
      <c r="C83" s="48"/>
      <c r="E83" s="58"/>
      <c r="F83" s="55"/>
      <c r="G83" s="56"/>
      <c r="H83" s="58"/>
      <c r="I83" s="58"/>
      <c r="K83" s="58"/>
      <c r="L83" s="55"/>
      <c r="M83" s="56"/>
      <c r="N83" s="60"/>
      <c r="O83" s="58"/>
      <c r="Q83" s="58"/>
      <c r="R83" s="55"/>
      <c r="S83" s="56"/>
      <c r="T83" s="58"/>
      <c r="U83" s="58"/>
      <c r="W83" s="60"/>
      <c r="X83" s="55"/>
      <c r="Y83" s="56"/>
      <c r="Z83" s="60"/>
      <c r="AA83" s="60"/>
      <c r="AC83" s="58"/>
      <c r="AD83" s="55"/>
      <c r="AE83" s="56"/>
      <c r="AF83" s="58"/>
      <c r="AG83" s="58"/>
      <c r="AI83" s="51"/>
      <c r="AJ83" s="58"/>
      <c r="AK83" s="55"/>
      <c r="AL83" s="56"/>
      <c r="AM83" s="58"/>
      <c r="AN83" s="61"/>
      <c r="AO83" s="61"/>
      <c r="AQ83" s="51"/>
      <c r="AR83" s="58"/>
      <c r="AS83" s="55"/>
      <c r="AT83" s="56"/>
      <c r="AU83" s="58"/>
      <c r="AV83" s="61"/>
      <c r="AW83" s="61"/>
      <c r="AY83" s="58"/>
      <c r="AZ83" s="55"/>
      <c r="BA83" s="56"/>
      <c r="BB83" s="58"/>
      <c r="BC83" s="58"/>
      <c r="BD83" s="53"/>
      <c r="BE83" s="61"/>
      <c r="BF83" s="113"/>
      <c r="BG83" s="14"/>
      <c r="BH83" s="113"/>
      <c r="BI83" s="115"/>
      <c r="BJ83" s="113"/>
    </row>
    <row r="84" spans="1:62" x14ac:dyDescent="0.2">
      <c r="A84" s="47"/>
      <c r="B84" s="48"/>
      <c r="C84" s="48"/>
      <c r="E84" s="58"/>
      <c r="F84" s="55"/>
      <c r="G84" s="56"/>
      <c r="H84" s="58"/>
      <c r="I84" s="58"/>
      <c r="K84" s="58"/>
      <c r="L84" s="55"/>
      <c r="M84" s="56"/>
      <c r="N84" s="60"/>
      <c r="O84" s="58"/>
      <c r="Q84" s="58"/>
      <c r="R84" s="55"/>
      <c r="S84" s="56"/>
      <c r="T84" s="58"/>
      <c r="U84" s="58"/>
      <c r="W84" s="60"/>
      <c r="X84" s="55"/>
      <c r="Y84" s="56"/>
      <c r="Z84" s="60"/>
      <c r="AA84" s="60"/>
      <c r="AC84" s="58"/>
      <c r="AD84" s="55"/>
      <c r="AE84" s="56"/>
      <c r="AF84" s="58"/>
      <c r="AG84" s="58"/>
      <c r="AI84" s="51"/>
      <c r="AJ84" s="58"/>
      <c r="AK84" s="55"/>
      <c r="AL84" s="56"/>
      <c r="AM84" s="58"/>
      <c r="AN84" s="61"/>
      <c r="AO84" s="61"/>
      <c r="AQ84" s="51"/>
      <c r="AR84" s="58"/>
      <c r="AS84" s="55"/>
      <c r="AT84" s="56"/>
      <c r="AU84" s="58"/>
      <c r="AV84" s="61"/>
      <c r="AW84" s="61"/>
      <c r="AY84" s="58"/>
      <c r="AZ84" s="55"/>
      <c r="BA84" s="56"/>
      <c r="BB84" s="58"/>
      <c r="BC84" s="58"/>
      <c r="BD84" s="53"/>
      <c r="BE84" s="61"/>
      <c r="BF84" s="22"/>
      <c r="BG84" s="22"/>
      <c r="BH84" s="113"/>
      <c r="BI84" s="115"/>
      <c r="BJ84" s="113"/>
    </row>
    <row r="85" spans="1:62" x14ac:dyDescent="0.2">
      <c r="A85" s="47"/>
      <c r="B85" s="48"/>
      <c r="C85" s="48"/>
      <c r="E85" s="58"/>
      <c r="F85" s="55"/>
      <c r="G85" s="56"/>
      <c r="H85" s="58"/>
      <c r="I85" s="58"/>
      <c r="K85" s="58"/>
      <c r="L85" s="55"/>
      <c r="M85" s="56"/>
      <c r="N85" s="60"/>
      <c r="O85" s="58"/>
      <c r="Q85" s="58"/>
      <c r="R85" s="55"/>
      <c r="S85" s="56"/>
      <c r="T85" s="58"/>
      <c r="U85" s="58"/>
      <c r="W85" s="60"/>
      <c r="X85" s="55"/>
      <c r="Y85" s="56"/>
      <c r="Z85" s="60"/>
      <c r="AA85" s="60"/>
      <c r="AC85" s="58"/>
      <c r="AD85" s="55"/>
      <c r="AE85" s="56"/>
      <c r="AF85" s="58"/>
      <c r="AG85" s="58"/>
      <c r="AI85" s="51"/>
      <c r="AJ85" s="58"/>
      <c r="AK85" s="55"/>
      <c r="AL85" s="56"/>
      <c r="AM85" s="58"/>
      <c r="AN85" s="61"/>
      <c r="AO85" s="61"/>
      <c r="AQ85" s="51"/>
      <c r="AR85" s="58"/>
      <c r="AS85" s="55"/>
      <c r="AT85" s="56"/>
      <c r="AU85" s="58"/>
      <c r="AV85" s="61"/>
      <c r="AW85" s="61"/>
      <c r="AY85" s="58"/>
      <c r="AZ85" s="55"/>
      <c r="BA85" s="56"/>
      <c r="BB85" s="58"/>
      <c r="BC85" s="58"/>
      <c r="BD85" s="53"/>
      <c r="BE85" s="61"/>
      <c r="BF85" s="22"/>
      <c r="BG85" s="22"/>
      <c r="BH85" s="113"/>
      <c r="BI85" s="115"/>
      <c r="BJ85" s="113"/>
    </row>
    <row r="86" spans="1:62" x14ac:dyDescent="0.2">
      <c r="A86" s="47"/>
      <c r="B86" s="48"/>
      <c r="C86" s="48"/>
      <c r="E86" s="58"/>
      <c r="F86" s="55"/>
      <c r="G86" s="56"/>
      <c r="H86" s="58"/>
      <c r="I86" s="58"/>
      <c r="K86" s="58"/>
      <c r="L86" s="55"/>
      <c r="M86" s="56"/>
      <c r="N86" s="58"/>
      <c r="O86" s="58"/>
      <c r="Q86" s="58"/>
      <c r="R86" s="55"/>
      <c r="S86" s="56"/>
      <c r="T86" s="58"/>
      <c r="U86" s="58"/>
      <c r="W86" s="58"/>
      <c r="X86" s="55"/>
      <c r="Y86" s="56"/>
      <c r="Z86" s="58"/>
      <c r="AA86" s="58"/>
      <c r="AC86" s="58"/>
      <c r="AD86" s="55"/>
      <c r="AE86" s="56"/>
      <c r="AF86" s="58"/>
      <c r="AG86" s="58"/>
      <c r="AI86" s="51"/>
      <c r="AJ86" s="58"/>
      <c r="AK86" s="55"/>
      <c r="AL86" s="56"/>
      <c r="AM86" s="58"/>
      <c r="AN86" s="61"/>
      <c r="AO86" s="61"/>
      <c r="AQ86" s="51"/>
      <c r="AR86" s="58"/>
      <c r="AS86" s="55"/>
      <c r="AT86" s="56"/>
      <c r="AU86" s="58"/>
      <c r="AV86" s="61"/>
      <c r="AW86" s="61"/>
      <c r="AY86" s="58"/>
      <c r="AZ86" s="55"/>
      <c r="BA86" s="56"/>
      <c r="BB86" s="58"/>
      <c r="BC86" s="58"/>
      <c r="BD86" s="53"/>
      <c r="BE86" s="61"/>
      <c r="BF86" s="22"/>
      <c r="BG86" s="22"/>
      <c r="BH86" s="113"/>
      <c r="BI86" s="115"/>
      <c r="BJ86" s="113"/>
    </row>
    <row r="87" spans="1:62" ht="13.5" thickBot="1" x14ac:dyDescent="0.25">
      <c r="A87" s="47"/>
      <c r="B87" s="48"/>
      <c r="C87" s="48"/>
      <c r="E87" s="58"/>
      <c r="F87" s="55"/>
      <c r="G87" s="56"/>
      <c r="H87" s="58"/>
      <c r="I87" s="58"/>
      <c r="K87" s="58"/>
      <c r="L87" s="55"/>
      <c r="M87" s="56"/>
      <c r="N87" s="58"/>
      <c r="O87" s="58"/>
      <c r="Q87" s="58"/>
      <c r="R87" s="55"/>
      <c r="S87" s="56"/>
      <c r="T87" s="58"/>
      <c r="U87" s="58"/>
      <c r="W87" s="58"/>
      <c r="X87" s="55"/>
      <c r="Y87" s="56"/>
      <c r="Z87" s="58"/>
      <c r="AA87" s="58"/>
      <c r="AC87" s="58"/>
      <c r="AD87" s="55"/>
      <c r="AE87" s="56"/>
      <c r="AF87" s="58"/>
      <c r="AG87" s="58"/>
      <c r="AI87" s="51"/>
      <c r="AJ87" s="58"/>
      <c r="AK87" s="55"/>
      <c r="AL87" s="56"/>
      <c r="AM87" s="58"/>
      <c r="AN87" s="61"/>
      <c r="AO87" s="61"/>
      <c r="AQ87" s="51"/>
      <c r="AR87" s="58"/>
      <c r="AS87" s="55"/>
      <c r="AT87" s="56"/>
      <c r="AU87" s="58"/>
      <c r="AV87" s="61"/>
      <c r="AW87" s="61"/>
      <c r="AY87" s="58"/>
      <c r="AZ87" s="55"/>
      <c r="BA87" s="56"/>
      <c r="BB87" s="58"/>
      <c r="BC87" s="58"/>
      <c r="BD87" s="53"/>
      <c r="BE87" s="61"/>
      <c r="BF87" s="3"/>
      <c r="BG87" s="6" t="s">
        <v>166</v>
      </c>
      <c r="BH87" s="69">
        <v>50000</v>
      </c>
      <c r="BI87" s="78"/>
    </row>
    <row r="88" spans="1:62" ht="14.1" hidden="1" customHeight="1" x14ac:dyDescent="0.2">
      <c r="A88" s="70" t="s">
        <v>15</v>
      </c>
      <c r="B88" s="48"/>
      <c r="C88" s="48"/>
      <c r="E88" s="2"/>
      <c r="F88" s="1"/>
      <c r="G88" s="1"/>
      <c r="H88" s="2"/>
      <c r="I88" s="58"/>
      <c r="K88" s="2"/>
      <c r="L88" s="1"/>
      <c r="M88" s="1"/>
      <c r="N88" s="2"/>
      <c r="O88" s="2"/>
      <c r="Q88" s="2"/>
      <c r="R88" s="1"/>
      <c r="S88" s="1"/>
      <c r="T88" s="2"/>
      <c r="U88" s="58"/>
      <c r="W88" s="2"/>
      <c r="X88" s="1"/>
      <c r="Y88" s="1"/>
      <c r="Z88" s="2"/>
      <c r="AA88" s="2"/>
      <c r="AC88" s="2"/>
      <c r="AD88" s="55"/>
      <c r="AE88" s="56"/>
      <c r="AF88" s="2"/>
      <c r="AG88" s="2"/>
      <c r="AI88" s="4"/>
      <c r="AJ88" s="2"/>
      <c r="AK88" s="1"/>
      <c r="AL88" s="1"/>
      <c r="AM88" s="2"/>
      <c r="AN88" s="5"/>
      <c r="AO88" s="5"/>
      <c r="AQ88" s="4"/>
      <c r="AR88" s="2"/>
      <c r="AS88" s="1"/>
      <c r="AT88" s="1"/>
      <c r="AU88" s="2"/>
      <c r="AV88" s="5"/>
      <c r="AW88" s="5"/>
      <c r="AY88" s="2"/>
      <c r="AZ88" s="1"/>
      <c r="BA88" s="1"/>
      <c r="BB88" s="2"/>
      <c r="BC88" s="2"/>
      <c r="BD88" s="53"/>
      <c r="BE88" s="5"/>
      <c r="BH88" s="6" t="e">
        <f>BH75-BH87</f>
        <v>#REF!</v>
      </c>
      <c r="BI88" s="78"/>
    </row>
    <row r="89" spans="1:62" x14ac:dyDescent="0.2">
      <c r="BI89" s="78"/>
      <c r="BJ89" s="6"/>
    </row>
    <row r="90" spans="1:62" x14ac:dyDescent="0.2">
      <c r="I90" s="6">
        <f>SUM(I9:I89)</f>
        <v>1079831.7499990554</v>
      </c>
      <c r="O90" s="6">
        <f>SUM(O9:O89)</f>
        <v>659293.72191893007</v>
      </c>
      <c r="U90" s="6">
        <f>SUM(U9:U89)</f>
        <v>1183782.7660229141</v>
      </c>
      <c r="AA90" s="6">
        <f>SUM(AA9:AA89)</f>
        <v>269847.91028248408</v>
      </c>
      <c r="AG90" s="6">
        <f>SUM(AG9:AG89)</f>
        <v>216062.92663926369</v>
      </c>
      <c r="BC90" s="6">
        <f>SUM(BC9:BC89)</f>
        <v>392445.19351664354</v>
      </c>
      <c r="BH90" s="11"/>
      <c r="BI90" s="78"/>
      <c r="BJ90" s="6"/>
    </row>
    <row r="91" spans="1:62" x14ac:dyDescent="0.2">
      <c r="I91" s="66"/>
      <c r="O91" s="66"/>
      <c r="U91" s="66"/>
      <c r="AA91" s="66"/>
      <c r="AG91" s="66"/>
      <c r="AO91" s="73"/>
      <c r="AW91" s="73"/>
      <c r="BC91" s="66"/>
      <c r="BH91" s="66"/>
      <c r="BI91" s="78"/>
    </row>
    <row r="92" spans="1:62" x14ac:dyDescent="0.2">
      <c r="BI92" s="78"/>
    </row>
    <row r="93" spans="1:62" x14ac:dyDescent="0.2">
      <c r="I93" s="66"/>
      <c r="U93" s="73"/>
      <c r="BC93" s="74"/>
      <c r="BI93" s="78"/>
    </row>
    <row r="95" spans="1:62" x14ac:dyDescent="0.2">
      <c r="I95" s="66"/>
    </row>
  </sheetData>
  <phoneticPr fontId="3" type="noConversion"/>
  <conditionalFormatting sqref="AC8:AD22 S75:T87 Q16:Q22 Q25:Q27 Q30:Q32 Q35 Q40 Q13:Q14 U75:U88 Q42 Q45:Q50 E8:I10 E11:F12 R73:R87 Q54:Q87 E49:H87 H11:H12 S73:U74 Q8:U9 I52:I88 AY8:BC9 W51:AA87 W26:W50 AC32:AD88 AY70:BC87 Y26:AA50 S10:T72 AC23:AC31 AE8:AG87 BA10:BC69 AY10:AY69 AQ8:AW87 AI8:AO87 W8:AA25 E13:H47 K8:O87 BE8:BE87">
    <cfRule type="expression" dxfId="10" priority="23" stopIfTrue="1">
      <formula>AND(E8="",#REF!&lt;&gt;"")</formula>
    </cfRule>
  </conditionalFormatting>
  <conditionalFormatting sqref="E48:F48">
    <cfRule type="expression" dxfId="9" priority="20" stopIfTrue="1">
      <formula>AND(E48="",#REF!&lt;&gt;"")</formula>
    </cfRule>
  </conditionalFormatting>
  <conditionalFormatting sqref="G11:G12 BP10:BP47 I11:I51 U10:U72">
    <cfRule type="expression" dxfId="8" priority="18" stopIfTrue="1">
      <formula>AND(G10="",#REF!&lt;&gt;"")</formula>
    </cfRule>
  </conditionalFormatting>
  <conditionalFormatting sqref="G48">
    <cfRule type="expression" dxfId="7" priority="17" stopIfTrue="1">
      <formula>AND(G48="",#REF!&lt;&gt;"")</formula>
    </cfRule>
  </conditionalFormatting>
  <conditionalFormatting sqref="BP49:BP60">
    <cfRule type="expression" dxfId="6" priority="16" stopIfTrue="1">
      <formula>AND(BP49="",#REF!&lt;&gt;"")</formula>
    </cfRule>
  </conditionalFormatting>
  <conditionalFormatting sqref="BP48">
    <cfRule type="expression" dxfId="5" priority="15" stopIfTrue="1">
      <formula>AND(BP48="",#REF!&lt;&gt;"")</formula>
    </cfRule>
  </conditionalFormatting>
  <conditionalFormatting sqref="H48">
    <cfRule type="expression" dxfId="4" priority="14" stopIfTrue="1">
      <formula>AND(H48="",#REF!&lt;&gt;"")</formula>
    </cfRule>
  </conditionalFormatting>
  <conditionalFormatting sqref="R10:R72">
    <cfRule type="expression" dxfId="3" priority="10" stopIfTrue="1">
      <formula>AND(R10="",#REF!&lt;&gt;"")</formula>
    </cfRule>
  </conditionalFormatting>
  <conditionalFormatting sqref="X26:X50">
    <cfRule type="expression" dxfId="2" priority="9" stopIfTrue="1">
      <formula>AND(X26="",#REF!&lt;&gt;"")</formula>
    </cfRule>
  </conditionalFormatting>
  <conditionalFormatting sqref="AD23:AD31">
    <cfRule type="expression" dxfId="1" priority="8" stopIfTrue="1">
      <formula>AND(AD23="",#REF!&lt;&gt;"")</formula>
    </cfRule>
  </conditionalFormatting>
  <conditionalFormatting sqref="AZ10:AZ69">
    <cfRule type="expression" dxfId="0" priority="7" stopIfTrue="1">
      <formula>AND(AZ10="",#REF!&lt;&gt;"")</formula>
    </cfRule>
  </conditionalFormatting>
  <pageMargins left="0.47244094488188981" right="0.19685039370078741" top="0.31496062992125984" bottom="0.31496062992125984" header="0.19685039370078741" footer="0.15748031496062992"/>
  <pageSetup paperSize="8" scale="35" orientation="landscape" r:id="rId1"/>
  <headerFooter alignWithMargins="0">
    <oddHeader>&amp;R&amp;"Arial,Vet"&amp;8Bijlage 7.5</oddHeader>
    <oddFooter>&amp;L&amp;11&amp;Z&amp;F&amp;C&amp;"Arial,Vet"&amp;8&amp;D  Tijd:  &amp;T&amp;R&amp;"Arial,Vet"&amp;8Pagina  &amp;P  van  &amp;N</oddFooter>
  </headerFooter>
  <ignoredErrors>
    <ignoredError sqref="BD58 BD60 BD62:BD63 BD65:BD6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Monitoren Beheerjaar 2020</vt:lpstr>
      <vt:lpstr>'Monitoren Beheerjaar 2020'!Afdrukbereik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Normkostenvoorstel 2006 - 2010 versie C0.09</dc:title>
  <dc:creator>Staatsbosbeheer</dc:creator>
  <cp:lastModifiedBy>Christian Jansen</cp:lastModifiedBy>
  <cp:lastPrinted>2019-05-09T10:18:07Z</cp:lastPrinted>
  <dcterms:created xsi:type="dcterms:W3CDTF">1999-12-20T14:19:53Z</dcterms:created>
  <dcterms:modified xsi:type="dcterms:W3CDTF">2019-09-26T11:00:34Z</dcterms:modified>
  <cp:contentStatus>Definitief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